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showInkAnnotation="0" defaultThemeVersion="124226"/>
  <mc:AlternateContent xmlns:mc="http://schemas.openxmlformats.org/markup-compatibility/2006">
    <mc:Choice Requires="x15">
      <x15ac:absPath xmlns:x15ac="http://schemas.microsoft.com/office/spreadsheetml/2010/11/ac" url="https://ccaks-my.sharepoint.com/personal/laura_prater_ks_childcareaware_org/Documents/Community Outreach and Engagement/"/>
    </mc:Choice>
  </mc:AlternateContent>
  <xr:revisionPtr revIDLastSave="4" documentId="8_{4428572D-CFD1-4E72-8333-79227632FC58}" xr6:coauthVersionLast="47" xr6:coauthVersionMax="47" xr10:uidLastSave="{C2B1F1AD-39EF-4FA2-B55B-567E5AE6680D}"/>
  <bookViews>
    <workbookView xWindow="28680" yWindow="-120" windowWidth="29040" windowHeight="15840" activeTab="1" xr2:uid="{00000000-000D-0000-FFFF-FFFF00000000}"/>
  </bookViews>
  <sheets>
    <sheet name="Start Up Expense Est." sheetId="3" r:id="rId1"/>
    <sheet name="Group_family Calculation (2)" sheetId="6" r:id="rId2"/>
    <sheet name="Group_family Budget" sheetId="2" r:id="rId3"/>
    <sheet name="Center Calculation" sheetId="5" r:id="rId4"/>
    <sheet name="Center Budget" sheetId="4" r:id="rId5"/>
    <sheet name="Payroll Budget Calculator"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4" l="1"/>
  <c r="D16" i="4"/>
  <c r="D15" i="4"/>
  <c r="D14" i="4"/>
  <c r="D20" i="4"/>
  <c r="D19" i="4"/>
  <c r="E26" i="7"/>
  <c r="E27" i="7"/>
  <c r="E28" i="7"/>
  <c r="E29" i="7"/>
  <c r="E30" i="7"/>
  <c r="E31" i="7"/>
  <c r="E32" i="7"/>
  <c r="E14" i="7"/>
  <c r="E15" i="7"/>
  <c r="E16" i="7"/>
  <c r="E17" i="7"/>
  <c r="E45" i="4"/>
  <c r="E46" i="4"/>
  <c r="E47" i="4"/>
  <c r="E48" i="4"/>
  <c r="E49" i="4"/>
  <c r="G49" i="4" s="1"/>
  <c r="E25" i="7"/>
  <c r="E24" i="7"/>
  <c r="E23" i="7"/>
  <c r="E22" i="7"/>
  <c r="E21" i="7"/>
  <c r="E33" i="7" s="1"/>
  <c r="E18" i="7"/>
  <c r="E13" i="7"/>
  <c r="E12" i="7"/>
  <c r="E9" i="7"/>
  <c r="E8" i="7"/>
  <c r="E7" i="7"/>
  <c r="E6" i="7"/>
  <c r="E5" i="7"/>
  <c r="E2" i="7"/>
  <c r="E10" i="7" l="1"/>
  <c r="E19" i="7"/>
  <c r="C20" i="5" s="1"/>
  <c r="G46" i="4"/>
  <c r="G48" i="4"/>
  <c r="G45" i="4"/>
  <c r="G47" i="4"/>
  <c r="E15" i="2"/>
  <c r="G19" i="4"/>
  <c r="G20" i="4"/>
  <c r="E16" i="4"/>
  <c r="E15" i="4"/>
  <c r="G15" i="4" s="1"/>
  <c r="E18" i="4"/>
  <c r="G18" i="4" s="1"/>
  <c r="E32" i="5"/>
  <c r="H32" i="5" s="1"/>
  <c r="E14" i="4"/>
  <c r="G14" i="4" s="1"/>
  <c r="E12" i="5"/>
  <c r="F12" i="5" s="1"/>
  <c r="G35" i="2"/>
  <c r="G43" i="2"/>
  <c r="J9" i="6"/>
  <c r="K9" i="6" s="1"/>
  <c r="J10" i="6"/>
  <c r="J11" i="6"/>
  <c r="K11" i="6" s="1"/>
  <c r="J12" i="6"/>
  <c r="K12" i="6" s="1"/>
  <c r="J13" i="6"/>
  <c r="K13" i="6" s="1"/>
  <c r="L13" i="6" s="1"/>
  <c r="J14" i="6"/>
  <c r="K14" i="6" s="1"/>
  <c r="J8" i="6"/>
  <c r="K8" i="6" s="1"/>
  <c r="C23" i="6"/>
  <c r="J23" i="6" s="1"/>
  <c r="E18" i="2"/>
  <c r="E11" i="2"/>
  <c r="E12" i="2"/>
  <c r="E10" i="2"/>
  <c r="D12" i="2"/>
  <c r="D11" i="2"/>
  <c r="D10" i="2"/>
  <c r="E29" i="5"/>
  <c r="E30" i="5"/>
  <c r="E31" i="5"/>
  <c r="E33" i="5"/>
  <c r="F33" i="5" s="1"/>
  <c r="E34" i="5"/>
  <c r="H34" i="5" s="1"/>
  <c r="E28" i="5"/>
  <c r="C28" i="5"/>
  <c r="E9" i="4" s="1"/>
  <c r="D9" i="4" s="1"/>
  <c r="G26" i="5"/>
  <c r="H26" i="5"/>
  <c r="C22" i="6"/>
  <c r="J22" i="6" s="1"/>
  <c r="C21" i="6"/>
  <c r="J21" i="6" s="1"/>
  <c r="K10" i="6"/>
  <c r="D33" i="6"/>
  <c r="F12" i="6"/>
  <c r="D6" i="6"/>
  <c r="F7" i="6"/>
  <c r="G7" i="6" s="1"/>
  <c r="F8" i="6"/>
  <c r="G8" i="6" s="1"/>
  <c r="F9" i="6"/>
  <c r="G9" i="6" s="1"/>
  <c r="F10" i="6"/>
  <c r="G10" i="6" s="1"/>
  <c r="F11" i="6"/>
  <c r="G11" i="6" s="1"/>
  <c r="F13" i="6"/>
  <c r="G13" i="6" s="1"/>
  <c r="J10" i="3"/>
  <c r="J11" i="3"/>
  <c r="J9" i="3"/>
  <c r="D20" i="3"/>
  <c r="D21" i="3"/>
  <c r="D22" i="3"/>
  <c r="D19" i="3"/>
  <c r="D53" i="3"/>
  <c r="A27" i="4"/>
  <c r="A26" i="4"/>
  <c r="D7" i="3"/>
  <c r="D8" i="3"/>
  <c r="D6" i="3"/>
  <c r="J36" i="3"/>
  <c r="J37" i="3"/>
  <c r="J38" i="3"/>
  <c r="J39" i="3"/>
  <c r="J40" i="3"/>
  <c r="J41" i="3"/>
  <c r="J35" i="3"/>
  <c r="J29" i="3"/>
  <c r="J30" i="3"/>
  <c r="J31" i="3"/>
  <c r="J28" i="3"/>
  <c r="J26" i="3"/>
  <c r="J25" i="3"/>
  <c r="J24" i="3"/>
  <c r="J23" i="3"/>
  <c r="J22" i="3"/>
  <c r="J21" i="3"/>
  <c r="J19" i="3"/>
  <c r="J18" i="3"/>
  <c r="J17" i="3"/>
  <c r="J16" i="3"/>
  <c r="J15" i="3"/>
  <c r="J14" i="3"/>
  <c r="J13" i="3"/>
  <c r="J7" i="3"/>
  <c r="J6" i="3"/>
  <c r="D43" i="3"/>
  <c r="D44" i="3"/>
  <c r="D45" i="3"/>
  <c r="D42" i="3"/>
  <c r="D35" i="3"/>
  <c r="D36" i="3"/>
  <c r="D37" i="3"/>
  <c r="D34" i="3"/>
  <c r="D27" i="3"/>
  <c r="D28" i="3"/>
  <c r="D29" i="3"/>
  <c r="D26" i="3"/>
  <c r="D13" i="3"/>
  <c r="D14" i="3"/>
  <c r="D15" i="3"/>
  <c r="D12" i="3"/>
  <c r="D12" i="4"/>
  <c r="D11" i="4"/>
  <c r="D10" i="4"/>
  <c r="E31" i="4"/>
  <c r="G31" i="4" s="1"/>
  <c r="E32" i="4"/>
  <c r="G32" i="4" s="1"/>
  <c r="E33" i="4"/>
  <c r="G33" i="4" s="1"/>
  <c r="E34" i="4"/>
  <c r="G34" i="4" s="1"/>
  <c r="E35" i="4"/>
  <c r="G35" i="4" s="1"/>
  <c r="E36" i="4"/>
  <c r="G36" i="4" s="1"/>
  <c r="E37" i="4"/>
  <c r="G37" i="4" s="1"/>
  <c r="E38" i="4"/>
  <c r="G38" i="4" s="1"/>
  <c r="E39" i="4"/>
  <c r="G39" i="4" s="1"/>
  <c r="E44" i="4"/>
  <c r="G44" i="4" s="1"/>
  <c r="E30" i="4"/>
  <c r="G30" i="4" s="1"/>
  <c r="D43" i="4"/>
  <c r="E43" i="4" s="1"/>
  <c r="G43" i="4" s="1"/>
  <c r="D42" i="4"/>
  <c r="E42" i="4" s="1"/>
  <c r="G42" i="4" s="1"/>
  <c r="D41" i="4"/>
  <c r="E41" i="4" s="1"/>
  <c r="G41" i="4" s="1"/>
  <c r="D40" i="4"/>
  <c r="E40" i="4" s="1"/>
  <c r="G40" i="4" s="1"/>
  <c r="E45" i="2"/>
  <c r="G45" i="2" s="1"/>
  <c r="E43" i="2"/>
  <c r="E40" i="2"/>
  <c r="G40" i="2" s="1"/>
  <c r="E39" i="2"/>
  <c r="G39" i="2" s="1"/>
  <c r="E36" i="2"/>
  <c r="G36" i="2" s="1"/>
  <c r="E34" i="2"/>
  <c r="G34" i="2" s="1"/>
  <c r="E33" i="2"/>
  <c r="G33" i="2" s="1"/>
  <c r="E32" i="2"/>
  <c r="G32" i="2" s="1"/>
  <c r="E31" i="2"/>
  <c r="G31" i="2" s="1"/>
  <c r="E30" i="2"/>
  <c r="G30" i="2" s="1"/>
  <c r="E7" i="5"/>
  <c r="F7" i="5" s="1"/>
  <c r="E8" i="5"/>
  <c r="F8" i="5" s="1"/>
  <c r="E9" i="5"/>
  <c r="F9" i="5" s="1"/>
  <c r="E10" i="5"/>
  <c r="F10" i="5" s="1"/>
  <c r="E11" i="5"/>
  <c r="F11" i="5" s="1"/>
  <c r="E6" i="5"/>
  <c r="F6" i="5" s="1"/>
  <c r="D44" i="2"/>
  <c r="E44" i="2" s="1"/>
  <c r="G44" i="2" s="1"/>
  <c r="D42" i="2"/>
  <c r="E42" i="2" s="1"/>
  <c r="G42" i="2" s="1"/>
  <c r="D41" i="2"/>
  <c r="E41" i="2" s="1"/>
  <c r="G41" i="2" s="1"/>
  <c r="D38" i="2"/>
  <c r="E38" i="2" s="1"/>
  <c r="G38" i="2" s="1"/>
  <c r="D37" i="2"/>
  <c r="E37" i="2" s="1"/>
  <c r="G37" i="2" s="1"/>
  <c r="D35" i="2"/>
  <c r="E35" i="2" s="1"/>
  <c r="E12" i="4"/>
  <c r="G12" i="4" s="1"/>
  <c r="E11" i="4"/>
  <c r="G11" i="4" s="1"/>
  <c r="E10" i="4"/>
  <c r="G10" i="4" s="1"/>
  <c r="D5" i="5"/>
  <c r="F26" i="5"/>
  <c r="O52" i="5"/>
  <c r="O51" i="5"/>
  <c r="O50" i="5"/>
  <c r="O48" i="5"/>
  <c r="G16" i="4" l="1"/>
  <c r="C19" i="5"/>
  <c r="F30" i="5"/>
  <c r="G9" i="4"/>
  <c r="H29" i="5"/>
  <c r="H31" i="5"/>
  <c r="G30" i="5"/>
  <c r="H28" i="5"/>
  <c r="F34" i="5"/>
  <c r="G34" i="5"/>
  <c r="J25" i="6"/>
  <c r="E25" i="2" s="1"/>
  <c r="E8" i="2"/>
  <c r="G8" i="2" s="1"/>
  <c r="D8" i="2"/>
  <c r="G33" i="5"/>
  <c r="G32" i="5"/>
  <c r="G29" i="5"/>
  <c r="G28" i="5"/>
  <c r="G31" i="5"/>
  <c r="H30" i="5"/>
  <c r="H33" i="5"/>
  <c r="F31" i="5"/>
  <c r="F13" i="5"/>
  <c r="C26" i="5" s="1"/>
  <c r="L14" i="6"/>
  <c r="L10" i="6"/>
  <c r="L12" i="6"/>
  <c r="F32" i="5"/>
  <c r="L8" i="6"/>
  <c r="K15" i="6"/>
  <c r="K16" i="6" s="1"/>
  <c r="L11" i="6"/>
  <c r="L9" i="6"/>
  <c r="J32" i="3"/>
  <c r="D31" i="3"/>
  <c r="D9" i="3"/>
  <c r="J42" i="3"/>
  <c r="D38" i="3"/>
  <c r="D46" i="3"/>
  <c r="D16" i="3"/>
  <c r="D23" i="3"/>
  <c r="F29" i="5"/>
  <c r="F28" i="5"/>
  <c r="G20" i="2"/>
  <c r="G19" i="2"/>
  <c r="G18" i="2"/>
  <c r="G16" i="2"/>
  <c r="G15" i="2"/>
  <c r="G14" i="2"/>
  <c r="H35" i="5" l="1"/>
  <c r="H36" i="5" s="1"/>
  <c r="G35" i="5"/>
  <c r="C27" i="5" s="1"/>
  <c r="E8" i="4" s="1"/>
  <c r="G8" i="4" s="1"/>
  <c r="F35" i="5"/>
  <c r="F36" i="5" s="1"/>
  <c r="J26" i="6"/>
  <c r="D25" i="2" s="1"/>
  <c r="J28" i="6"/>
  <c r="J27" i="6"/>
  <c r="L15" i="6"/>
  <c r="L16" i="6" s="1"/>
  <c r="J45" i="3"/>
  <c r="J46" i="3" s="1"/>
  <c r="F14" i="5"/>
  <c r="D7" i="4" s="1"/>
  <c r="E7" i="4"/>
  <c r="G12" i="2"/>
  <c r="G11" i="2"/>
  <c r="G10" i="2"/>
  <c r="G36" i="5" l="1"/>
  <c r="C36" i="5"/>
  <c r="E27" i="2"/>
  <c r="G27" i="2" s="1"/>
  <c r="D26" i="2"/>
  <c r="E26" i="2"/>
  <c r="G26" i="2" s="1"/>
  <c r="D34" i="6"/>
  <c r="C21" i="5" l="1"/>
  <c r="H19" i="5" s="1"/>
  <c r="D25" i="4" s="1"/>
  <c r="E34" i="7"/>
  <c r="A35" i="5"/>
  <c r="A34" i="5"/>
  <c r="D9" i="2"/>
  <c r="E9" i="2"/>
  <c r="G9" i="2" s="1"/>
  <c r="D8" i="4"/>
  <c r="D22" i="4" s="1"/>
  <c r="H21" i="5" l="1"/>
  <c r="D27" i="4" s="1"/>
  <c r="H20" i="5"/>
  <c r="D26" i="4" s="1"/>
  <c r="E25" i="4"/>
  <c r="A32" i="5"/>
  <c r="A28" i="5"/>
  <c r="A29" i="5"/>
  <c r="A33" i="5"/>
  <c r="A30" i="5"/>
  <c r="A31" i="5"/>
  <c r="A27" i="5"/>
  <c r="A26" i="5"/>
  <c r="D28" i="4" l="1"/>
  <c r="E26" i="4"/>
  <c r="G26" i="4" s="1"/>
  <c r="E27" i="4"/>
  <c r="G27" i="4" s="1"/>
  <c r="D50" i="4" l="1"/>
  <c r="C24" i="5" s="1"/>
  <c r="G25" i="2"/>
  <c r="G7" i="4"/>
  <c r="G22" i="4" s="1"/>
  <c r="E22" i="4"/>
  <c r="G25" i="4"/>
  <c r="F16" i="4" l="1"/>
  <c r="F7" i="4"/>
  <c r="D52" i="4"/>
  <c r="D27" i="2"/>
  <c r="D28" i="2" s="1"/>
  <c r="D46" i="2" s="1"/>
  <c r="F20" i="4"/>
  <c r="F12" i="4"/>
  <c r="F14" i="4"/>
  <c r="F19" i="4"/>
  <c r="F10" i="4"/>
  <c r="F18" i="4"/>
  <c r="F11" i="4"/>
  <c r="F15" i="4"/>
  <c r="F8" i="4"/>
  <c r="E28" i="4"/>
  <c r="G28" i="4" s="1"/>
  <c r="G50" i="4" s="1"/>
  <c r="G52" i="4" s="1"/>
  <c r="E50" i="4" l="1"/>
  <c r="E28" i="2"/>
  <c r="G28" i="2" s="1"/>
  <c r="G46" i="2" s="1"/>
  <c r="E52" i="4" l="1"/>
  <c r="F48" i="4"/>
  <c r="F47" i="4"/>
  <c r="F46" i="4"/>
  <c r="F45" i="4"/>
  <c r="F49" i="4"/>
  <c r="F28" i="4"/>
  <c r="F34" i="4"/>
  <c r="F36" i="4"/>
  <c r="F44" i="4"/>
  <c r="F30" i="4"/>
  <c r="F31" i="4"/>
  <c r="F35" i="4"/>
  <c r="F37" i="4"/>
  <c r="F38" i="4"/>
  <c r="F39" i="4"/>
  <c r="F43" i="4"/>
  <c r="F32" i="4"/>
  <c r="F40" i="4"/>
  <c r="F33" i="4"/>
  <c r="F41" i="4"/>
  <c r="F42" i="4"/>
  <c r="F26" i="4"/>
  <c r="F25" i="4"/>
  <c r="F27" i="4"/>
  <c r="E46" i="2"/>
  <c r="F28" i="2" s="1"/>
  <c r="G16" i="6"/>
  <c r="F37" i="2" l="1"/>
  <c r="F45" i="2"/>
  <c r="F39" i="2"/>
  <c r="F34" i="2"/>
  <c r="F30" i="2"/>
  <c r="F38" i="2"/>
  <c r="F46" i="2"/>
  <c r="F31" i="2"/>
  <c r="F42" i="2"/>
  <c r="F35" i="2"/>
  <c r="F36" i="2"/>
  <c r="F44" i="2"/>
  <c r="F32" i="2"/>
  <c r="F40" i="2"/>
  <c r="F33" i="2"/>
  <c r="F41" i="2"/>
  <c r="F43" i="2"/>
  <c r="F25" i="2"/>
  <c r="F26" i="2"/>
  <c r="F27" i="2"/>
  <c r="G12" i="6"/>
  <c r="G15" i="6" l="1"/>
  <c r="D32" i="6" l="1"/>
  <c r="D7" i="2" s="1"/>
  <c r="D22" i="2" s="1"/>
  <c r="D48" i="2" s="1"/>
  <c r="E7" i="2"/>
  <c r="D41" i="6" l="1"/>
  <c r="E22" i="2"/>
  <c r="G7" i="2"/>
  <c r="G22" i="2" s="1"/>
  <c r="G48" i="2" s="1"/>
  <c r="A32" i="6" l="1"/>
  <c r="A37" i="6"/>
  <c r="A38" i="6"/>
  <c r="A39" i="6"/>
  <c r="A35" i="6"/>
  <c r="A36" i="6"/>
  <c r="A40" i="6"/>
  <c r="A33" i="6"/>
  <c r="A34" i="6"/>
  <c r="F7" i="2"/>
  <c r="F8" i="2"/>
  <c r="F14" i="2"/>
  <c r="F18" i="2"/>
  <c r="F10" i="2"/>
  <c r="F11" i="2"/>
  <c r="F19" i="2"/>
  <c r="F20" i="2"/>
  <c r="F12" i="2"/>
  <c r="F15" i="2"/>
  <c r="F16" i="2"/>
  <c r="F9" i="2"/>
  <c r="E48" i="2"/>
  <c r="F2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Tanya Koehn</author>
  </authors>
  <commentList>
    <comment ref="C12" authorId="0" shapeId="0" xr:uid="{9626DE9D-1AA4-46BF-9FA5-BF1618AA185C}">
      <text>
        <r>
          <rPr>
            <b/>
            <sz val="9"/>
            <color indexed="81"/>
            <rFont val="Tahoma"/>
            <family val="2"/>
          </rPr>
          <t>Tanya Koehn:</t>
        </r>
        <r>
          <rPr>
            <sz val="9"/>
            <color indexed="81"/>
            <rFont val="Tahoma"/>
            <family val="2"/>
          </rPr>
          <t xml:space="preserve">
Estimated parent will pay 15% of weekly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Tanya Koehn</author>
  </authors>
  <commentList>
    <comment ref="B6" authorId="0" shapeId="0" xr:uid="{254E2299-316C-4827-B5BB-193A63811CB6}">
      <text>
        <r>
          <rPr>
            <b/>
            <sz val="9"/>
            <color indexed="81"/>
            <rFont val="Tahoma"/>
            <family val="2"/>
          </rPr>
          <t>Tanya Koehn:</t>
        </r>
        <r>
          <rPr>
            <sz val="9"/>
            <color indexed="81"/>
            <rFont val="Tahoma"/>
            <family val="2"/>
          </rPr>
          <t xml:space="preserve">
All information is pulled from Group Family Calculation</t>
        </r>
      </text>
    </comment>
    <comment ref="B14" authorId="0" shapeId="0" xr:uid="{FD3B9310-3989-4542-AD9E-DED0E3ED96B5}">
      <text>
        <r>
          <rPr>
            <b/>
            <sz val="9"/>
            <color indexed="81"/>
            <rFont val="Tahoma"/>
            <family val="2"/>
          </rPr>
          <t>Tanya Koehn:</t>
        </r>
        <r>
          <rPr>
            <sz val="9"/>
            <color indexed="81"/>
            <rFont val="Tahoma"/>
            <family val="2"/>
          </rPr>
          <t xml:space="preserve">
Insert correct projected calculations in Green boxes
</t>
        </r>
      </text>
    </comment>
    <comment ref="B25" authorId="0" shapeId="0" xr:uid="{83CD979F-1883-45F3-93A1-C38F5ED18217}">
      <text>
        <r>
          <rPr>
            <b/>
            <sz val="9"/>
            <color indexed="81"/>
            <rFont val="Tahoma"/>
            <family val="2"/>
          </rPr>
          <t>Tanya Koehn:</t>
        </r>
        <r>
          <rPr>
            <sz val="9"/>
            <color indexed="81"/>
            <rFont val="Tahoma"/>
            <family val="2"/>
          </rPr>
          <t xml:space="preserve">
Enter in correct projected percentages and projected other benefits in green boxes</t>
        </r>
      </text>
    </comment>
    <comment ref="B28" authorId="0" shapeId="0" xr:uid="{D38D2A6C-75DE-4057-AAD4-DC59090839EF}">
      <text>
        <r>
          <rPr>
            <b/>
            <sz val="9"/>
            <color indexed="81"/>
            <rFont val="Tahoma"/>
            <family val="2"/>
          </rPr>
          <t>Tanya Koehn:</t>
        </r>
        <r>
          <rPr>
            <sz val="9"/>
            <color indexed="81"/>
            <rFont val="Tahoma"/>
            <family val="2"/>
          </rPr>
          <t xml:space="preserve">
Enter in all projections in Green boxes</t>
        </r>
      </text>
    </comment>
  </commentList>
</comments>
</file>

<file path=xl/sharedStrings.xml><?xml version="1.0" encoding="utf-8"?>
<sst xmlns="http://schemas.openxmlformats.org/spreadsheetml/2006/main" count="453" uniqueCount="270">
  <si>
    <t>Child Care Program Start Up Expenses</t>
  </si>
  <si>
    <t>*All expenses are estimated based on average products new purchase pricing at the time of update</t>
  </si>
  <si>
    <t>Updated 05/10/2022</t>
  </si>
  <si>
    <t>Building Expense</t>
  </si>
  <si>
    <t xml:space="preserve">Number of items </t>
  </si>
  <si>
    <t>Cost per Item</t>
  </si>
  <si>
    <t>Total Cost</t>
  </si>
  <si>
    <t>Facility Equipment &amp; Furniture</t>
  </si>
  <si>
    <t>Building Purchase</t>
  </si>
  <si>
    <t>Fire Extinguishers</t>
  </si>
  <si>
    <t>Building Insurance- annual expense</t>
  </si>
  <si>
    <t>First Aid Supplies</t>
  </si>
  <si>
    <t>Fence-*estimated based on size</t>
  </si>
  <si>
    <t>Diapering</t>
  </si>
  <si>
    <t>Total</t>
  </si>
  <si>
    <t xml:space="preserve">     -Changing Table</t>
  </si>
  <si>
    <t xml:space="preserve">     -Changing Pads</t>
  </si>
  <si>
    <t>Appliances</t>
  </si>
  <si>
    <t xml:space="preserve">     -Diaper Disposal Bin</t>
  </si>
  <si>
    <t xml:space="preserve">     -Dishwasher</t>
  </si>
  <si>
    <t>Indoor Furniture</t>
  </si>
  <si>
    <t xml:space="preserve">     -Refrigerator</t>
  </si>
  <si>
    <t xml:space="preserve">     -Crib/Pack N Play</t>
  </si>
  <si>
    <t xml:space="preserve">     -Washer/Dryer</t>
  </si>
  <si>
    <t xml:space="preserve">     -Nap Mats</t>
  </si>
  <si>
    <t xml:space="preserve">     -Range</t>
  </si>
  <si>
    <t xml:space="preserve">     -Sheets for cribs/mats</t>
  </si>
  <si>
    <t xml:space="preserve">     -Table and Chairs</t>
  </si>
  <si>
    <t xml:space="preserve">     -Book shelves</t>
  </si>
  <si>
    <t>Office Expense</t>
  </si>
  <si>
    <t xml:space="preserve">     -Toy storage/bins</t>
  </si>
  <si>
    <t>Computer</t>
  </si>
  <si>
    <t>High Chairs/Booster Seats</t>
  </si>
  <si>
    <t>Printer</t>
  </si>
  <si>
    <t>Kitchen Equipment/Supplies</t>
  </si>
  <si>
    <t>Stationary (paper, stapler, paper clips)</t>
  </si>
  <si>
    <r>
      <t xml:space="preserve">     -Small Appliances -</t>
    </r>
    <r>
      <rPr>
        <sz val="8"/>
        <color theme="1"/>
        <rFont val="Calibri"/>
        <family val="2"/>
        <scheme val="minor"/>
      </rPr>
      <t>microwave, toaster, air fryer, etc</t>
    </r>
  </si>
  <si>
    <t>Desk</t>
  </si>
  <si>
    <t xml:space="preserve">     -Pots and Pans</t>
  </si>
  <si>
    <t xml:space="preserve">     -Serving Ware</t>
  </si>
  <si>
    <t xml:space="preserve">     -Utensils</t>
  </si>
  <si>
    <t>Housekeeping/Cleaning</t>
  </si>
  <si>
    <t>Safety Gate/Safety Gaurds</t>
  </si>
  <si>
    <t>Mop</t>
  </si>
  <si>
    <t>Paper Towel Dispenser</t>
  </si>
  <si>
    <t>Vaccum</t>
  </si>
  <si>
    <t>Outdoor Equipment</t>
  </si>
  <si>
    <t>Cleaner</t>
  </si>
  <si>
    <t xml:space="preserve">     -Climbers</t>
  </si>
  <si>
    <t>Paper Products</t>
  </si>
  <si>
    <t xml:space="preserve">     -Playhouse</t>
  </si>
  <si>
    <t xml:space="preserve">     -Mulch/Ground Cover</t>
  </si>
  <si>
    <t>Storage Cubby</t>
  </si>
  <si>
    <t>Administrative Expenses</t>
  </si>
  <si>
    <t>CPR/First Aid</t>
  </si>
  <si>
    <t>Child Care Supplies</t>
  </si>
  <si>
    <r>
      <t>Health/Safety Training</t>
    </r>
    <r>
      <rPr>
        <sz val="8"/>
        <color theme="1"/>
        <rFont val="Calibri"/>
        <family val="2"/>
        <scheme val="minor"/>
      </rPr>
      <t xml:space="preserve"> (each employee must take Health &amp; Saftey Training)</t>
    </r>
  </si>
  <si>
    <t>Art Supplies (paint, paper)</t>
  </si>
  <si>
    <t>Liablity Insurance (annual)</t>
  </si>
  <si>
    <t>Toys</t>
  </si>
  <si>
    <t>Legal Fees for Start Up</t>
  </si>
  <si>
    <t>Books</t>
  </si>
  <si>
    <t>Sensory Table</t>
  </si>
  <si>
    <t>Bouncer</t>
  </si>
  <si>
    <t>Play Yard</t>
  </si>
  <si>
    <t>Licensing Expense</t>
  </si>
  <si>
    <t>Baby Swing</t>
  </si>
  <si>
    <t>Licensing Application</t>
  </si>
  <si>
    <t>Inspection Fee</t>
  </si>
  <si>
    <t>KBI Background Check ($48.00 per employee)</t>
  </si>
  <si>
    <t>Fire Marshal Inspection</t>
  </si>
  <si>
    <t>Total Estimated Expense</t>
  </si>
  <si>
    <t>Contingency 15%</t>
  </si>
  <si>
    <t>Child Care Aware of Kansas did research on the average cost to purchase a new modular building.</t>
  </si>
  <si>
    <t>Average cost for a child care modular building is outlined below</t>
  </si>
  <si>
    <r>
      <t>Building Purchase</t>
    </r>
    <r>
      <rPr>
        <sz val="8"/>
        <color theme="1"/>
        <rFont val="Calibri"/>
        <family val="2"/>
        <scheme val="minor"/>
      </rPr>
      <t>( includes dirt work if needed/utility hookup)</t>
    </r>
  </si>
  <si>
    <t>Do not reproduce without permission of Child Care Aware of Kansas.  Send request to info@ks.childcareaware.org</t>
  </si>
  <si>
    <t>CCAKSbudget</t>
  </si>
  <si>
    <r>
      <t xml:space="preserve">Kansas Group/Family Child Care Program Calculation Budget Template
</t>
    </r>
    <r>
      <rPr>
        <sz val="9"/>
        <color theme="1"/>
        <rFont val="Calibri"/>
        <family val="2"/>
        <scheme val="minor"/>
      </rPr>
      <t>Modeled from the Child Care Aware of America Child Care Provider Budget Worksheet</t>
    </r>
  </si>
  <si>
    <t>Business Name:</t>
  </si>
  <si>
    <t>Preparing your Family/Group Child Care Budget (Kansas)</t>
  </si>
  <si>
    <t>Starting Date:</t>
  </si>
  <si>
    <t>Income</t>
  </si>
  <si>
    <t>1)</t>
  </si>
  <si>
    <t>Input all information into the Group Family Budget Calculations tab to ensure proper estimation. Only fill in fields shaded green with red outline on the 
Group_Family Calculation tab.
*Leave any item blank that doesn't apply to your program.</t>
  </si>
  <si>
    <t>Ratios</t>
  </si>
  <si>
    <t>Projected Enrollment</t>
  </si>
  <si>
    <t>Weekly Rate</t>
  </si>
  <si>
    <t>Weekly</t>
  </si>
  <si>
    <t>Annual</t>
  </si>
  <si>
    <t>Projected Food Program Reimbursement</t>
  </si>
  <si>
    <t>Tier One</t>
  </si>
  <si>
    <t>Tier Two</t>
  </si>
  <si>
    <t xml:space="preserve"> Infants</t>
  </si>
  <si>
    <t>Toddlers</t>
  </si>
  <si>
    <t>2)</t>
  </si>
  <si>
    <t>Input all information in the green cells in the Group_family Budget tab to ensure proper calculation of your budget. Information from the Group Family Budget Calcuation tab will autofill.</t>
  </si>
  <si>
    <t>Early Preschoolers</t>
  </si>
  <si>
    <t>Pre-K</t>
  </si>
  <si>
    <t xml:space="preserve">School Age </t>
  </si>
  <si>
    <t>Modeled from the Child Care Aware of America 
Child Care Provider Budget Worksheet</t>
  </si>
  <si>
    <t>Child Care Subsidy slots*</t>
  </si>
  <si>
    <t xml:space="preserve">School Age** </t>
  </si>
  <si>
    <t>Other</t>
  </si>
  <si>
    <t>Child Care Subsidy slots</t>
  </si>
  <si>
    <t>Vacation Weeks (If Unpaid)</t>
  </si>
  <si>
    <t>Monthly</t>
  </si>
  <si>
    <t>*Do not count Child Care Subsidy Slots in weekly fee age slots</t>
  </si>
  <si>
    <t>**School age is only calculated at one snack per day</t>
  </si>
  <si>
    <t>Salary Expense</t>
  </si>
  <si>
    <t xml:space="preserve">KDHE licensed Capcity, One Provider </t>
  </si>
  <si>
    <t>Salaries Based on Full Enrollment</t>
  </si>
  <si>
    <t>Salaries Based on Projected Enrollment</t>
  </si>
  <si>
    <t>Maximum Number of Children under 18 Months</t>
  </si>
  <si>
    <t>Maximum Number of Children At least 18 Months but under 5 years of Age</t>
  </si>
  <si>
    <t>Maximum Number of Children At least 5 years of Age but under 11 years of Age*</t>
  </si>
  <si>
    <t>License Capacity</t>
  </si>
  <si>
    <t># Teachers</t>
  </si>
  <si>
    <t>Salary</t>
  </si>
  <si>
    <t>Hourly Wage</t>
  </si>
  <si>
    <t>Lead Owner/Teacher</t>
  </si>
  <si>
    <t>Second Owner/Teacher</t>
  </si>
  <si>
    <r>
      <t xml:space="preserve">Floaters </t>
    </r>
    <r>
      <rPr>
        <b/>
        <sz val="10"/>
        <color rgb="FFFF0000"/>
        <rFont val="Arial"/>
        <family val="2"/>
      </rPr>
      <t>10 hours a month for a year</t>
    </r>
  </si>
  <si>
    <r>
      <t xml:space="preserve">Floaters  </t>
    </r>
    <r>
      <rPr>
        <b/>
        <sz val="10"/>
        <color rgb="FFFF0000"/>
        <rFont val="Arial"/>
        <family val="2"/>
      </rPr>
      <t>10 hours a month for a year</t>
    </r>
  </si>
  <si>
    <t>Annual Salaries*</t>
  </si>
  <si>
    <t xml:space="preserve">*children five years of age and over may be subsited for younger children in the license capacity </t>
  </si>
  <si>
    <t>Employee Vacation Weeks (If Unpaid)</t>
  </si>
  <si>
    <t>Monthly Salaries</t>
  </si>
  <si>
    <t xml:space="preserve">  Payroll Tax Expense</t>
  </si>
  <si>
    <t xml:space="preserve">  Employee Benefits</t>
  </si>
  <si>
    <t xml:space="preserve">KDHE licensed Capcity, Two Provider* </t>
  </si>
  <si>
    <t>Maximum Number of Children At least 5 years of Age but under 11 years of Age**</t>
  </si>
  <si>
    <t>Annual Cash In</t>
  </si>
  <si>
    <t>% of Income</t>
  </si>
  <si>
    <t>Cash In</t>
  </si>
  <si>
    <t>Projected Enrollment Fees</t>
  </si>
  <si>
    <t xml:space="preserve">Child Care Subsidy* </t>
  </si>
  <si>
    <t>Child &amp; Adult Food Program</t>
  </si>
  <si>
    <t>Early Head Start</t>
  </si>
  <si>
    <t>*A second provider shall be presented when the number of children exceeds the maximum number of children allowed for one provider</t>
  </si>
  <si>
    <t>Registration Fees</t>
  </si>
  <si>
    <t xml:space="preserve">**children five years of age and over may be subsited for younger children in the license capacity </t>
  </si>
  <si>
    <t>Activity Fees</t>
  </si>
  <si>
    <t>United Way</t>
  </si>
  <si>
    <t>Fundraising</t>
  </si>
  <si>
    <t>Grants, Contributions, Donations</t>
  </si>
  <si>
    <t>Total Cash in</t>
  </si>
  <si>
    <t xml:space="preserve"> </t>
  </si>
  <si>
    <t>*Child care subsidy is estimated: Parents paying 15% child care subsidy covering 85%. Actual totals will vary</t>
  </si>
  <si>
    <r>
      <t xml:space="preserve">Kansas Group/Family Child Care Program Budget Template 
</t>
    </r>
    <r>
      <rPr>
        <sz val="9"/>
        <color theme="1"/>
        <rFont val="Calibri"/>
        <family val="2"/>
        <scheme val="minor"/>
      </rPr>
      <t>Modeled from the Child Care Aware of America Child Care Provider Budget Worksheet</t>
    </r>
  </si>
  <si>
    <t xml:space="preserve">Business Name: </t>
  </si>
  <si>
    <t>Current Year</t>
  </si>
  <si>
    <t>Next Year</t>
  </si>
  <si>
    <t>Budget</t>
  </si>
  <si>
    <t>__/__/20__</t>
  </si>
  <si>
    <t>%</t>
  </si>
  <si>
    <t>REVENUE AND SUPPORT</t>
  </si>
  <si>
    <t>% increase</t>
  </si>
  <si>
    <t>Revenue</t>
  </si>
  <si>
    <t>Child Care Fees:</t>
  </si>
  <si>
    <t xml:space="preserve">    Parents Pay</t>
  </si>
  <si>
    <t xml:space="preserve">    Subsidy Pay</t>
  </si>
  <si>
    <t xml:space="preserve">    Food Subsidy Program</t>
  </si>
  <si>
    <t xml:space="preserve">    Early Head Start</t>
  </si>
  <si>
    <t xml:space="preserve">    Registration Fees</t>
  </si>
  <si>
    <t xml:space="preserve">    Activity Fees</t>
  </si>
  <si>
    <t>Support</t>
  </si>
  <si>
    <t>Foundation and Corporate Grants</t>
  </si>
  <si>
    <t>Contributions and Donations</t>
  </si>
  <si>
    <t xml:space="preserve">Other </t>
  </si>
  <si>
    <t>Events and Fundraising</t>
  </si>
  <si>
    <t>Interest</t>
  </si>
  <si>
    <t>All Other</t>
  </si>
  <si>
    <t>TOTAL INCOME</t>
  </si>
  <si>
    <t>EXPENSES</t>
  </si>
  <si>
    <t>See Calc</t>
  </si>
  <si>
    <t>Payroll</t>
  </si>
  <si>
    <t>Payroll Taxes</t>
  </si>
  <si>
    <t>Employee Benefits</t>
  </si>
  <si>
    <t>Subtotal Personnel</t>
  </si>
  <si>
    <t>Food</t>
  </si>
  <si>
    <t>Transportation</t>
  </si>
  <si>
    <t>Office Supplies</t>
  </si>
  <si>
    <t>Utilities</t>
  </si>
  <si>
    <r>
      <t xml:space="preserve">Marketing and Promotions- </t>
    </r>
    <r>
      <rPr>
        <sz val="10"/>
        <color rgb="FFFF0000"/>
        <rFont val="Arial"/>
        <family val="2"/>
      </rPr>
      <t>Budgeted for annual fee</t>
    </r>
  </si>
  <si>
    <t>Accounting/Legal</t>
  </si>
  <si>
    <r>
      <t xml:space="preserve">Repairs/Maintenance- </t>
    </r>
    <r>
      <rPr>
        <sz val="10"/>
        <color rgb="FFFF0000"/>
        <rFont val="Arial"/>
        <family val="2"/>
      </rPr>
      <t>Budgeted for annual fee</t>
    </r>
  </si>
  <si>
    <t>Printing</t>
  </si>
  <si>
    <t>Postage</t>
  </si>
  <si>
    <t>Rent or Mortgage Interest</t>
  </si>
  <si>
    <r>
      <t xml:space="preserve">Dues &amp; Subscriptions- </t>
    </r>
    <r>
      <rPr>
        <sz val="10"/>
        <color rgb="FFFF0000"/>
        <rFont val="Arial"/>
        <family val="2"/>
      </rPr>
      <t>Budgeted for annual fee</t>
    </r>
  </si>
  <si>
    <r>
      <t xml:space="preserve">Training/Education - Staff </t>
    </r>
    <r>
      <rPr>
        <sz val="10"/>
        <color rgb="FFFF0000"/>
        <rFont val="Arial"/>
        <family val="2"/>
      </rPr>
      <t>Budgeted for annual fee</t>
    </r>
  </si>
  <si>
    <t>Taxes/Licenses</t>
  </si>
  <si>
    <t>Depreciation</t>
  </si>
  <si>
    <t>Miscellaneous</t>
  </si>
  <si>
    <t>TOTAL EXPENSES</t>
  </si>
  <si>
    <t>NET SURPLUS (DEFICIT)</t>
  </si>
  <si>
    <r>
      <t xml:space="preserve">Kansas Child Care Center Program Calculation Budget Template 
</t>
    </r>
    <r>
      <rPr>
        <sz val="9"/>
        <color theme="1"/>
        <rFont val="Arial"/>
        <family val="2"/>
      </rPr>
      <t>Modeled from the Child Care Aware of America Child Care Provider Budget Worksheet</t>
    </r>
  </si>
  <si>
    <t>Income from Enrollment</t>
  </si>
  <si>
    <t>Input all information into the Child Care Center Budget Calculations tab to ensure proper estimation. Only fill in fields shaded green with red outline on the 
Child Care Center Calculation tab.
*Leave any item blank that doesn't apply to your program.</t>
  </si>
  <si>
    <t>Weekly Rate*</t>
  </si>
  <si>
    <t>1:4</t>
  </si>
  <si>
    <t>1:5</t>
  </si>
  <si>
    <t>1:10</t>
  </si>
  <si>
    <t>Input all information in the green cells in the Child Care Center Budget tab to ensure proper calculation of your budget. Information from the Child Care Center Budget Calcuation tab will autofill.</t>
  </si>
  <si>
    <t>1:12</t>
  </si>
  <si>
    <t>1:15</t>
  </si>
  <si>
    <t>1:20</t>
  </si>
  <si>
    <t>Mixed Age room</t>
  </si>
  <si>
    <t>Child Care Subsidy</t>
  </si>
  <si>
    <t>Annually</t>
  </si>
  <si>
    <t>Facility Vacation Weeks (If Unpaid)</t>
  </si>
  <si>
    <t xml:space="preserve">*Child Care subsidey is included in weekly pay.  </t>
  </si>
  <si>
    <t>Center Ratios</t>
  </si>
  <si>
    <t>Age of Children</t>
  </si>
  <si>
    <t>Minimum staff-child ratio</t>
  </si>
  <si>
    <t>Maximum number of children per unit</t>
  </si>
  <si>
    <t>Infants</t>
  </si>
  <si>
    <t>1:3</t>
  </si>
  <si>
    <t>Salaries</t>
  </si>
  <si>
    <t>Infants and other children under age of 6</t>
  </si>
  <si>
    <t>1:4
(including not more than 2 infants)</t>
  </si>
  <si>
    <t>8
(including not more than 4 infants)</t>
  </si>
  <si>
    <t>Payroll Tax</t>
  </si>
  <si>
    <t>Income from Food Program (CACFP)</t>
  </si>
  <si>
    <t>Children at least 2 years of age, but under the age of 3</t>
  </si>
  <si>
    <t>1:7</t>
  </si>
  <si>
    <t>Beginning Cash**</t>
  </si>
  <si>
    <t>Projected Food Program Reimbursement Tier 2 (Breakfast, Lunch,  1 Snack)</t>
  </si>
  <si>
    <t>Paid</t>
  </si>
  <si>
    <t>Reduce</t>
  </si>
  <si>
    <t>Free</t>
  </si>
  <si>
    <t>Children at least 2 1/2 years of age but under school-age</t>
  </si>
  <si>
    <t>Children at least 3 years of age but under school-age</t>
  </si>
  <si>
    <t>Child Care Subsidy Payment*</t>
  </si>
  <si>
    <t>Kindergarten enrollees</t>
  </si>
  <si>
    <t>1:14</t>
  </si>
  <si>
    <t>School-age</t>
  </si>
  <si>
    <t>1:16</t>
  </si>
  <si>
    <t>Annual Total</t>
  </si>
  <si>
    <t xml:space="preserve">    Total Cash In</t>
  </si>
  <si>
    <t>Monthly Total</t>
  </si>
  <si>
    <t>** Beginning Cash is the amount of working capital allocated to start the business.  Typically 6 months total expenses.</t>
  </si>
  <si>
    <t>*Child care subsidy is included in weekly pay:  parent fee + subsidy pay = weekly pay</t>
  </si>
  <si>
    <r>
      <t xml:space="preserve">Kansas Child Care Center Program Budget Template 
</t>
    </r>
    <r>
      <rPr>
        <sz val="9"/>
        <color theme="1"/>
        <rFont val="Calibri"/>
        <family val="2"/>
        <scheme val="minor"/>
      </rPr>
      <t>Modeled from the Child Care Aware of America Child Care Provider Budget Worksheet</t>
    </r>
  </si>
  <si>
    <t xml:space="preserve">    Child Care Subsidy Payment*</t>
  </si>
  <si>
    <t>Marketing and Promotions- Budgeted for annual amount</t>
  </si>
  <si>
    <t>Repairs/Maintenance- Budgeted for annual amount</t>
  </si>
  <si>
    <t>Dues &amp; Subscriptions- Budgeted for annual amount</t>
  </si>
  <si>
    <t>Training/Education - Staff Budgeted for annual amount</t>
  </si>
  <si>
    <t>Taxes/Licenses-Budgeted for annual amount</t>
  </si>
  <si>
    <t>Position Name</t>
  </si>
  <si>
    <t>Hourly Rate of Pay</t>
  </si>
  <si>
    <t>Total Payroll Budget for Position</t>
  </si>
  <si>
    <t>Position Name/
Employee Name</t>
  </si>
  <si>
    <t>Annual Bonus Income</t>
  </si>
  <si>
    <t>Sample Position</t>
  </si>
  <si>
    <t>Administrative Staff</t>
  </si>
  <si>
    <t>Support Staff</t>
  </si>
  <si>
    <t>Classroom Staff</t>
  </si>
  <si>
    <t>Total Projected Annual Payroll Expense</t>
  </si>
  <si>
    <t>AverageWeekly Hours</t>
  </si>
  <si>
    <t>Administrative Staff Projected Annual Salary</t>
  </si>
  <si>
    <t>Support Staff Projected Annual Salary</t>
  </si>
  <si>
    <t>Classroom Staff Projected Annual Salary</t>
  </si>
  <si>
    <t>Salary Expense Based on Enrollment</t>
  </si>
  <si>
    <t>Annual Budget Salary</t>
  </si>
  <si>
    <t>Employee Taxes and Benefits</t>
  </si>
  <si>
    <t>Support Staff/Floaters</t>
  </si>
  <si>
    <t>*see Payroll Budget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</si>
</sst>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quot;$&quot;#,##0.00"/>
    <numFmt numFmtId="167" formatCode="0.0%"/>
    <numFmt numFmtId="168" formatCode="_([$$-409]* #,##0.00_);_([$$-409]* \(#,##0.00\);_([$$-409]* &quot;-&quot;??_);_(@_)"/>
  </numFmts>
  <fonts count="55" x14ac:knownFonts="1">
    <font>
      <sz val="11"/>
      <color theme="1"/>
      <name val="Calibri"/>
      <family val="2"/>
      <scheme val="minor"/>
    </font>
    <font>
      <sz val="11"/>
      <color theme="1"/>
      <name val="Calibri"/>
      <family val="2"/>
      <scheme val="minor"/>
    </font>
    <font>
      <b/>
      <sz val="12"/>
      <name val="Arial"/>
      <family val="2"/>
    </font>
    <font>
      <sz val="10"/>
      <name val="Arial"/>
      <family val="2"/>
    </font>
    <font>
      <b/>
      <sz val="10"/>
      <name val="Arial"/>
      <family val="2"/>
    </font>
    <font>
      <i/>
      <sz val="9"/>
      <name val="Arial"/>
      <family val="2"/>
    </font>
    <font>
      <i/>
      <sz val="10"/>
      <name val="Arial"/>
      <family val="2"/>
    </font>
    <font>
      <b/>
      <i/>
      <sz val="10"/>
      <name val="Arial"/>
      <family val="2"/>
    </font>
    <font>
      <b/>
      <i/>
      <sz val="9"/>
      <name val="Arial"/>
      <family val="2"/>
    </font>
    <font>
      <u/>
      <sz val="10"/>
      <color indexed="12"/>
      <name val="Arial"/>
      <family val="2"/>
    </font>
    <font>
      <sz val="9"/>
      <name val="Arial"/>
      <family val="2"/>
    </font>
    <font>
      <sz val="16"/>
      <name val="Arial"/>
      <family val="2"/>
    </font>
    <font>
      <sz val="12"/>
      <name val="Arial"/>
      <family val="2"/>
    </font>
    <font>
      <i/>
      <sz val="12"/>
      <name val="Arial"/>
      <family val="2"/>
    </font>
    <font>
      <sz val="11"/>
      <name val="Arial"/>
      <family val="2"/>
    </font>
    <font>
      <i/>
      <sz val="11"/>
      <name val="Arial"/>
      <family val="2"/>
    </font>
    <font>
      <sz val="9"/>
      <color indexed="81"/>
      <name val="Tahoma"/>
      <family val="2"/>
    </font>
    <font>
      <b/>
      <sz val="9"/>
      <color indexed="81"/>
      <name val="Tahoma"/>
      <family val="2"/>
    </font>
    <font>
      <b/>
      <sz val="14"/>
      <color theme="1"/>
      <name val="Calibri"/>
      <family val="2"/>
      <scheme val="minor"/>
    </font>
    <font>
      <b/>
      <sz val="11"/>
      <color theme="1"/>
      <name val="Calibri"/>
      <family val="2"/>
      <scheme val="minor"/>
    </font>
    <font>
      <sz val="8"/>
      <color theme="1"/>
      <name val="Calibri"/>
      <family val="2"/>
      <scheme val="minor"/>
    </font>
    <font>
      <b/>
      <i/>
      <sz val="10"/>
      <color rgb="FFFF0000"/>
      <name val="Arial"/>
      <family val="2"/>
    </font>
    <font>
      <b/>
      <sz val="8"/>
      <color theme="1"/>
      <name val="Calibri"/>
      <family val="2"/>
      <scheme val="minor"/>
    </font>
    <font>
      <sz val="9"/>
      <color theme="1"/>
      <name val="Calibri"/>
      <family val="2"/>
      <scheme val="minor"/>
    </font>
    <font>
      <sz val="8.5"/>
      <color theme="1"/>
      <name val="Calibri"/>
      <family val="2"/>
      <scheme val="minor"/>
    </font>
    <font>
      <b/>
      <sz val="14"/>
      <name val="Arial"/>
      <family val="2"/>
    </font>
    <font>
      <b/>
      <sz val="18"/>
      <color theme="1"/>
      <name val="Calibri"/>
      <family val="2"/>
      <scheme val="minor"/>
    </font>
    <font>
      <sz val="10"/>
      <name val="Calibri"/>
      <family val="2"/>
      <scheme val="minor"/>
    </font>
    <font>
      <i/>
      <sz val="9"/>
      <name val="Calibri"/>
      <family val="2"/>
      <scheme val="minor"/>
    </font>
    <font>
      <sz val="9"/>
      <name val="Calibri"/>
      <family val="2"/>
      <scheme val="minor"/>
    </font>
    <font>
      <b/>
      <i/>
      <sz val="10"/>
      <name val="Calibri"/>
      <family val="2"/>
      <scheme val="minor"/>
    </font>
    <font>
      <b/>
      <i/>
      <sz val="9"/>
      <name val="Calibri"/>
      <family val="2"/>
      <scheme val="minor"/>
    </font>
    <font>
      <u/>
      <sz val="10"/>
      <color indexed="12"/>
      <name val="Calibri"/>
      <family val="2"/>
      <scheme val="minor"/>
    </font>
    <font>
      <b/>
      <sz val="8"/>
      <name val="Arial"/>
      <family val="2"/>
    </font>
    <font>
      <sz val="8"/>
      <name val="Arial"/>
      <family val="2"/>
    </font>
    <font>
      <b/>
      <sz val="11"/>
      <name val="Arial"/>
      <family val="2"/>
    </font>
    <font>
      <i/>
      <sz val="10"/>
      <color rgb="FFFF0000"/>
      <name val="Arial"/>
      <family val="2"/>
    </font>
    <font>
      <sz val="7"/>
      <color theme="1"/>
      <name val="Calibri"/>
      <family val="2"/>
      <scheme val="minor"/>
    </font>
    <font>
      <sz val="11"/>
      <color theme="1"/>
      <name val="Arial"/>
      <family val="2"/>
    </font>
    <font>
      <b/>
      <sz val="11"/>
      <color theme="1"/>
      <name val="Arial"/>
      <family val="2"/>
    </font>
    <font>
      <sz val="10"/>
      <color theme="1"/>
      <name val="Arial"/>
      <family val="2"/>
    </font>
    <font>
      <b/>
      <sz val="10"/>
      <color theme="1"/>
      <name val="Arial"/>
      <family val="2"/>
    </font>
    <font>
      <sz val="10"/>
      <color rgb="FFFF0000"/>
      <name val="Arial"/>
      <family val="2"/>
    </font>
    <font>
      <sz val="10"/>
      <color theme="1"/>
      <name val="Calibri"/>
      <family val="2"/>
      <scheme val="minor"/>
    </font>
    <font>
      <sz val="10"/>
      <color rgb="FF000000"/>
      <name val="Arial"/>
      <family val="2"/>
    </font>
    <font>
      <sz val="9"/>
      <color rgb="FF000000"/>
      <name val="Arial"/>
      <family val="2"/>
    </font>
    <font>
      <b/>
      <sz val="8"/>
      <color theme="1"/>
      <name val="Arial"/>
      <family val="2"/>
    </font>
    <font>
      <b/>
      <sz val="14"/>
      <color theme="1"/>
      <name val="Arial"/>
      <family val="2"/>
    </font>
    <font>
      <sz val="9"/>
      <color theme="1"/>
      <name val="Arial"/>
      <family val="2"/>
    </font>
    <font>
      <sz val="8.5"/>
      <color theme="1"/>
      <name val="Arial"/>
      <family val="2"/>
    </font>
    <font>
      <i/>
      <sz val="8"/>
      <name val="Arial"/>
      <family val="2"/>
    </font>
    <font>
      <sz val="8"/>
      <color theme="1"/>
      <name val="Arial"/>
      <family val="2"/>
    </font>
    <font>
      <b/>
      <sz val="10"/>
      <color rgb="FFFF0000"/>
      <name val="Arial"/>
      <family val="2"/>
    </font>
    <font>
      <b/>
      <sz val="12"/>
      <color theme="1"/>
      <name val="Arial"/>
      <family val="2"/>
    </font>
    <font>
      <i/>
      <sz val="11"/>
      <color theme="1"/>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92">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FF0000"/>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indexed="64"/>
      </right>
      <top style="medium">
        <color rgb="FFFF0000"/>
      </top>
      <bottom style="medium">
        <color rgb="FFFF0000"/>
      </bottom>
      <diagonal/>
    </border>
    <border>
      <left style="medium">
        <color rgb="FFFF0000"/>
      </left>
      <right style="medium">
        <color rgb="FFFF0000"/>
      </right>
      <top style="medium">
        <color rgb="FFFF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rgb="FFFF0000"/>
      </right>
      <top style="medium">
        <color rgb="FFFF0000"/>
      </top>
      <bottom style="medium">
        <color rgb="FFFF0000"/>
      </bottom>
      <diagonal/>
    </border>
    <border>
      <left style="thick">
        <color rgb="FFFF0000"/>
      </left>
      <right style="thick">
        <color rgb="FFFF0000"/>
      </right>
      <top style="thick">
        <color rgb="FFFF0000"/>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ck">
        <color rgb="FFFF0000"/>
      </left>
      <right style="medium">
        <color indexed="64"/>
      </right>
      <top style="thick">
        <color rgb="FFFF0000"/>
      </top>
      <bottom style="thick">
        <color rgb="FFFF0000"/>
      </bottom>
      <diagonal/>
    </border>
    <border>
      <left style="thin">
        <color rgb="FFFF0000"/>
      </left>
      <right/>
      <top/>
      <bottom style="medium">
        <color indexed="64"/>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thick">
        <color rgb="FFFF0000"/>
      </left>
      <right style="thick">
        <color rgb="FFFF0000"/>
      </right>
      <top style="thick">
        <color rgb="FFFF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indexed="64"/>
      </top>
      <bottom style="double">
        <color rgb="FF000000"/>
      </bottom>
      <diagonal/>
    </border>
    <border>
      <left style="medium">
        <color indexed="64"/>
      </left>
      <right style="thick">
        <color rgb="FFFF0000"/>
      </right>
      <top style="thick">
        <color rgb="FFFF0000"/>
      </top>
      <bottom style="thick">
        <color rgb="FFFF0000"/>
      </bottom>
      <diagonal/>
    </border>
    <border>
      <left style="medium">
        <color indexed="64"/>
      </left>
      <right style="thick">
        <color rgb="FFFF0000"/>
      </right>
      <top style="thick">
        <color rgb="FFFF0000"/>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FF0000"/>
      </right>
      <top style="medium">
        <color rgb="FFFF0000"/>
      </top>
      <bottom style="medium">
        <color rgb="FFFF0000"/>
      </bottom>
      <diagonal/>
    </border>
    <border>
      <left/>
      <right style="medium">
        <color rgb="FFFF0000"/>
      </right>
      <top style="medium">
        <color rgb="FFFF0000"/>
      </top>
      <bottom/>
      <diagonal/>
    </border>
    <border>
      <left/>
      <right style="medium">
        <color rgb="FFFF0000"/>
      </right>
      <top/>
      <bottom style="medium">
        <color rgb="FFFF0000"/>
      </bottom>
      <diagonal/>
    </border>
    <border>
      <left style="medium">
        <color rgb="FFFF0000"/>
      </left>
      <right style="medium">
        <color indexed="64"/>
      </right>
      <top style="medium">
        <color rgb="FFFF0000"/>
      </top>
      <bottom style="medium">
        <color indexed="64"/>
      </bottom>
      <diagonal/>
    </border>
    <border>
      <left style="medium">
        <color rgb="FFFF0000"/>
      </left>
      <right style="medium">
        <color indexed="64"/>
      </right>
      <top style="medium">
        <color rgb="FFFF0000"/>
      </top>
      <bottom/>
      <diagonal/>
    </border>
    <border>
      <left/>
      <right/>
      <top/>
      <bottom style="medium">
        <color rgb="FFFF0000"/>
      </bottom>
      <diagonal/>
    </border>
    <border>
      <left/>
      <right/>
      <top style="medium">
        <color rgb="FFFF0000"/>
      </top>
      <bottom/>
      <diagonal/>
    </border>
    <border>
      <left style="medium">
        <color rgb="FFFF0000"/>
      </left>
      <right/>
      <top style="medium">
        <color rgb="FFFF0000"/>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bottom style="double">
        <color indexed="64"/>
      </bottom>
      <diagonal/>
    </border>
    <border>
      <left/>
      <right style="medium">
        <color rgb="FFFF0000"/>
      </right>
      <top style="medium">
        <color rgb="FFFF0000"/>
      </top>
      <bottom style="medium">
        <color indexed="64"/>
      </bottom>
      <diagonal/>
    </border>
    <border>
      <left/>
      <right style="medium">
        <color rgb="FFFF0000"/>
      </right>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9" fontId="1" fillId="0" borderId="0" applyFont="0" applyFill="0" applyBorder="0" applyAlignment="0" applyProtection="0"/>
  </cellStyleXfs>
  <cellXfs count="543">
    <xf numFmtId="0" fontId="0" fillId="0" borderId="0" xfId="0"/>
    <xf numFmtId="0" fontId="3" fillId="0" borderId="0" xfId="0" applyFont="1"/>
    <xf numFmtId="164" fontId="7" fillId="0" borderId="0" xfId="1" applyNumberFormat="1" applyFont="1" applyFill="1" applyAlignment="1">
      <alignment horizontal="center"/>
    </xf>
    <xf numFmtId="37" fontId="3" fillId="0" borderId="0" xfId="0" applyNumberFormat="1" applyFont="1"/>
    <xf numFmtId="0" fontId="11" fillId="0" borderId="0" xfId="0" applyFont="1"/>
    <xf numFmtId="0" fontId="12" fillId="0" borderId="0" xfId="0" applyFont="1" applyAlignment="1">
      <alignment horizontal="center"/>
    </xf>
    <xf numFmtId="0" fontId="13" fillId="0" borderId="0" xfId="0" applyFont="1" applyAlignment="1">
      <alignment horizontal="right"/>
    </xf>
    <xf numFmtId="0" fontId="6" fillId="0" borderId="0" xfId="0" applyFont="1" applyAlignment="1">
      <alignment horizontal="center"/>
    </xf>
    <xf numFmtId="0" fontId="2" fillId="0" borderId="3" xfId="0" applyFont="1" applyBorder="1"/>
    <xf numFmtId="0" fontId="12" fillId="0" borderId="3" xfId="0" applyFont="1" applyBorder="1"/>
    <xf numFmtId="166" fontId="12" fillId="0" borderId="3" xfId="0" applyNumberFormat="1" applyFont="1" applyBorder="1"/>
    <xf numFmtId="0" fontId="11" fillId="0" borderId="3" xfId="0" applyFont="1" applyBorder="1"/>
    <xf numFmtId="0" fontId="2" fillId="0" borderId="3" xfId="0" applyFont="1" applyBorder="1" applyAlignment="1">
      <alignment horizontal="right"/>
    </xf>
    <xf numFmtId="166" fontId="2" fillId="0" borderId="3" xfId="0" applyNumberFormat="1" applyFont="1" applyBorder="1"/>
    <xf numFmtId="0" fontId="4" fillId="0" borderId="0" xfId="0" applyFont="1"/>
    <xf numFmtId="9" fontId="5" fillId="0" borderId="0" xfId="0" applyNumberFormat="1" applyFont="1"/>
    <xf numFmtId="17" fontId="4" fillId="0" borderId="0" xfId="0" applyNumberFormat="1" applyFont="1" applyAlignment="1">
      <alignment horizontal="center"/>
    </xf>
    <xf numFmtId="0" fontId="7" fillId="0" borderId="0" xfId="0" applyFont="1"/>
    <xf numFmtId="164" fontId="6" fillId="0" borderId="0" xfId="1" applyNumberFormat="1" applyFont="1" applyFill="1" applyAlignment="1">
      <alignment horizontal="center"/>
    </xf>
    <xf numFmtId="9" fontId="3" fillId="0" borderId="0" xfId="0" applyNumberFormat="1" applyFont="1"/>
    <xf numFmtId="38" fontId="7" fillId="0" borderId="0" xfId="0" applyNumberFormat="1" applyFont="1"/>
    <xf numFmtId="0" fontId="0" fillId="0" borderId="10" xfId="0" applyBorder="1"/>
    <xf numFmtId="0" fontId="0" fillId="0" borderId="11" xfId="0" applyBorder="1"/>
    <xf numFmtId="0" fontId="0" fillId="0" borderId="12"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4" xfId="0" applyBorder="1"/>
    <xf numFmtId="0" fontId="0" fillId="0" borderId="18" xfId="0" applyBorder="1"/>
    <xf numFmtId="44" fontId="0" fillId="0" borderId="0" xfId="2" applyFont="1"/>
    <xf numFmtId="0" fontId="20" fillId="0" borderId="0" xfId="0" applyFont="1"/>
    <xf numFmtId="0" fontId="19" fillId="0" borderId="0" xfId="0" applyFont="1"/>
    <xf numFmtId="44" fontId="6" fillId="0" borderId="0" xfId="2" applyFont="1" applyFill="1" applyAlignment="1">
      <alignment horizontal="center"/>
    </xf>
    <xf numFmtId="164" fontId="6" fillId="0" borderId="0" xfId="1" applyNumberFormat="1" applyFont="1" applyFill="1" applyBorder="1" applyAlignment="1">
      <alignment horizontal="center"/>
    </xf>
    <xf numFmtId="44" fontId="3" fillId="0" borderId="0" xfId="2" applyFont="1"/>
    <xf numFmtId="44" fontId="3" fillId="0" borderId="0" xfId="2" applyFont="1" applyFill="1" applyBorder="1"/>
    <xf numFmtId="44" fontId="0" fillId="0" borderId="0" xfId="2" applyFont="1" applyBorder="1"/>
    <xf numFmtId="44" fontId="19" fillId="0" borderId="0" xfId="2" applyFont="1" applyBorder="1"/>
    <xf numFmtId="0" fontId="2" fillId="0" borderId="0" xfId="0" applyFont="1" applyAlignment="1">
      <alignment horizontal="left"/>
    </xf>
    <xf numFmtId="165" fontId="0" fillId="0" borderId="0" xfId="0" applyNumberFormat="1" applyAlignment="1">
      <alignment horizontal="left"/>
    </xf>
    <xf numFmtId="165" fontId="0" fillId="0" borderId="0" xfId="2" applyNumberFormat="1" applyFont="1" applyBorder="1"/>
    <xf numFmtId="0" fontId="19" fillId="0" borderId="0" xfId="0" applyFont="1" applyAlignment="1">
      <alignment horizontal="right"/>
    </xf>
    <xf numFmtId="165" fontId="19" fillId="0" borderId="0" xfId="0" applyNumberFormat="1" applyFont="1" applyAlignment="1">
      <alignment horizontal="right"/>
    </xf>
    <xf numFmtId="165" fontId="19" fillId="0" borderId="0" xfId="2" applyNumberFormat="1" applyFont="1" applyBorder="1"/>
    <xf numFmtId="165" fontId="0" fillId="0" borderId="0" xfId="0" applyNumberFormat="1"/>
    <xf numFmtId="0" fontId="20" fillId="0" borderId="0" xfId="0" applyFont="1" applyAlignment="1">
      <alignment wrapText="1"/>
    </xf>
    <xf numFmtId="0" fontId="2" fillId="0" borderId="0" xfId="0" applyFont="1"/>
    <xf numFmtId="0" fontId="10" fillId="0" borderId="0" xfId="0" applyFont="1" applyAlignment="1">
      <alignment horizontal="left"/>
    </xf>
    <xf numFmtId="165" fontId="2" fillId="0" borderId="0" xfId="2" applyNumberFormat="1" applyFont="1" applyBorder="1"/>
    <xf numFmtId="0" fontId="0" fillId="0" borderId="0" xfId="0" applyAlignment="1">
      <alignment horizontal="center"/>
    </xf>
    <xf numFmtId="0" fontId="4" fillId="0" borderId="0" xfId="0" applyFont="1" applyAlignment="1">
      <alignment horizontal="center"/>
    </xf>
    <xf numFmtId="164" fontId="6" fillId="0" borderId="0" xfId="1" applyNumberFormat="1" applyFont="1" applyFill="1" applyAlignment="1" applyProtection="1">
      <alignment horizontal="center"/>
    </xf>
    <xf numFmtId="9" fontId="12" fillId="0" borderId="3" xfId="0" applyNumberFormat="1" applyFont="1" applyBorder="1"/>
    <xf numFmtId="0" fontId="12" fillId="0" borderId="19" xfId="0" applyFont="1" applyBorder="1"/>
    <xf numFmtId="166" fontId="12" fillId="0" borderId="23" xfId="0" applyNumberFormat="1" applyFont="1" applyBorder="1"/>
    <xf numFmtId="166" fontId="12" fillId="0" borderId="24" xfId="0" applyNumberFormat="1" applyFont="1" applyBorder="1"/>
    <xf numFmtId="0" fontId="11" fillId="0" borderId="19" xfId="0" applyFont="1" applyBorder="1"/>
    <xf numFmtId="166" fontId="2" fillId="0" borderId="24" xfId="0" applyNumberFormat="1" applyFont="1" applyBorder="1"/>
    <xf numFmtId="166" fontId="12" fillId="0" borderId="20" xfId="0" applyNumberFormat="1" applyFont="1" applyBorder="1"/>
    <xf numFmtId="164" fontId="7" fillId="0" borderId="0" xfId="1" applyNumberFormat="1" applyFont="1" applyFill="1" applyBorder="1" applyAlignment="1">
      <alignment horizontal="center"/>
    </xf>
    <xf numFmtId="164" fontId="6" fillId="0" borderId="0" xfId="1" applyNumberFormat="1" applyFont="1" applyFill="1" applyAlignment="1"/>
    <xf numFmtId="164" fontId="6" fillId="0" borderId="10" xfId="1" applyNumberFormat="1" applyFont="1" applyFill="1" applyBorder="1" applyAlignment="1">
      <alignment horizontal="center"/>
    </xf>
    <xf numFmtId="44" fontId="3" fillId="0" borderId="11" xfId="2" applyFont="1" applyBorder="1"/>
    <xf numFmtId="44" fontId="3" fillId="0" borderId="18" xfId="2" applyFont="1" applyBorder="1"/>
    <xf numFmtId="44" fontId="3" fillId="0" borderId="0" xfId="2" applyFont="1" applyBorder="1"/>
    <xf numFmtId="9" fontId="3" fillId="0" borderId="0" xfId="4" applyFont="1" applyFill="1" applyBorder="1"/>
    <xf numFmtId="0" fontId="4" fillId="0" borderId="10" xfId="0" applyFont="1" applyBorder="1"/>
    <xf numFmtId="0" fontId="3" fillId="0" borderId="11" xfId="0" applyFont="1" applyBorder="1"/>
    <xf numFmtId="9" fontId="6" fillId="0" borderId="10" xfId="4" applyFont="1" applyFill="1" applyBorder="1" applyAlignment="1">
      <alignment horizontal="center"/>
    </xf>
    <xf numFmtId="37" fontId="3" fillId="0" borderId="11" xfId="0" applyNumberFormat="1" applyFont="1" applyBorder="1"/>
    <xf numFmtId="0" fontId="3" fillId="0" borderId="16" xfId="0" applyFont="1" applyBorder="1"/>
    <xf numFmtId="44" fontId="4" fillId="0" borderId="17" xfId="2" applyFont="1" applyBorder="1"/>
    <xf numFmtId="37" fontId="3" fillId="0" borderId="18" xfId="0" applyNumberFormat="1" applyFont="1" applyBorder="1"/>
    <xf numFmtId="37" fontId="3" fillId="0" borderId="10" xfId="0" applyNumberFormat="1" applyFont="1" applyBorder="1"/>
    <xf numFmtId="37" fontId="4" fillId="0" borderId="11" xfId="0" applyNumberFormat="1" applyFont="1" applyBorder="1" applyAlignment="1">
      <alignment horizontal="center"/>
    </xf>
    <xf numFmtId="37" fontId="3" fillId="0" borderId="16" xfId="0" applyNumberFormat="1" applyFont="1" applyBorder="1"/>
    <xf numFmtId="44" fontId="3" fillId="0" borderId="17" xfId="2" applyFont="1" applyBorder="1"/>
    <xf numFmtId="0" fontId="5" fillId="0" borderId="0" xfId="0" applyFont="1" applyAlignment="1">
      <alignment horizontal="center"/>
    </xf>
    <xf numFmtId="165" fontId="5" fillId="0" borderId="0" xfId="0" applyNumberFormat="1" applyFont="1" applyAlignment="1">
      <alignment horizontal="center"/>
    </xf>
    <xf numFmtId="0" fontId="18" fillId="0" borderId="0" xfId="0" applyFont="1"/>
    <xf numFmtId="44" fontId="4" fillId="0" borderId="0" xfId="2" applyFont="1" applyBorder="1" applyAlignment="1">
      <alignment horizontal="center"/>
    </xf>
    <xf numFmtId="44" fontId="4" fillId="0" borderId="11" xfId="2" applyFont="1" applyBorder="1" applyAlignment="1">
      <alignment horizontal="center" wrapText="1"/>
    </xf>
    <xf numFmtId="166" fontId="12" fillId="2" borderId="28" xfId="0" applyNumberFormat="1" applyFont="1" applyFill="1" applyBorder="1" applyProtection="1">
      <protection locked="0"/>
    </xf>
    <xf numFmtId="9" fontId="14" fillId="0" borderId="3" xfId="0" applyNumberFormat="1" applyFont="1" applyBorder="1" applyAlignment="1">
      <alignment horizontal="center"/>
    </xf>
    <xf numFmtId="9" fontId="14" fillId="0" borderId="20" xfId="0" applyNumberFormat="1" applyFont="1" applyBorder="1" applyAlignment="1">
      <alignment horizontal="center"/>
    </xf>
    <xf numFmtId="0" fontId="11" fillId="0" borderId="3" xfId="0" applyFont="1" applyBorder="1" applyAlignment="1">
      <alignment horizontal="center"/>
    </xf>
    <xf numFmtId="9" fontId="15" fillId="0" borderId="3" xfId="0" applyNumberFormat="1" applyFont="1" applyBorder="1" applyAlignment="1">
      <alignment horizontal="center"/>
    </xf>
    <xf numFmtId="0" fontId="3" fillId="2" borderId="22" xfId="0" applyFont="1" applyFill="1" applyBorder="1" applyProtection="1">
      <protection locked="0"/>
    </xf>
    <xf numFmtId="44" fontId="3" fillId="2" borderId="22" xfId="2" applyFont="1" applyFill="1" applyBorder="1" applyProtection="1">
      <protection locked="0"/>
    </xf>
    <xf numFmtId="44" fontId="3" fillId="2" borderId="47" xfId="2" applyFont="1" applyFill="1" applyBorder="1" applyProtection="1">
      <protection locked="0"/>
    </xf>
    <xf numFmtId="0" fontId="0" fillId="2" borderId="0" xfId="0" applyFill="1" applyProtection="1">
      <protection locked="0"/>
    </xf>
    <xf numFmtId="165" fontId="0" fillId="2" borderId="0" xfId="0" applyNumberFormat="1" applyFill="1" applyAlignment="1" applyProtection="1">
      <alignment horizontal="left"/>
      <protection locked="0"/>
    </xf>
    <xf numFmtId="165" fontId="0" fillId="2" borderId="0" xfId="2" applyNumberFormat="1" applyFont="1" applyFill="1" applyBorder="1" applyProtection="1">
      <protection locked="0"/>
    </xf>
    <xf numFmtId="0" fontId="10" fillId="0" borderId="0" xfId="0" applyFont="1" applyAlignment="1">
      <alignment horizontal="center" vertical="center"/>
    </xf>
    <xf numFmtId="0" fontId="9" fillId="0" borderId="0" xfId="3" applyFill="1" applyAlignment="1" applyProtection="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27" fillId="0" borderId="0" xfId="0" applyFont="1"/>
    <xf numFmtId="0" fontId="30" fillId="0" borderId="0" xfId="0" applyFont="1"/>
    <xf numFmtId="9" fontId="28" fillId="0" borderId="0" xfId="0" applyNumberFormat="1" applyFont="1"/>
    <xf numFmtId="37" fontId="27" fillId="0" borderId="0" xfId="0" applyNumberFormat="1" applyFont="1"/>
    <xf numFmtId="9" fontId="27" fillId="0" borderId="0" xfId="0" applyNumberFormat="1" applyFont="1"/>
    <xf numFmtId="38" fontId="30" fillId="0" borderId="0" xfId="0" applyNumberFormat="1" applyFont="1"/>
    <xf numFmtId="9" fontId="31" fillId="0" borderId="0" xfId="0" applyNumberFormat="1" applyFont="1"/>
    <xf numFmtId="164" fontId="3" fillId="0" borderId="0" xfId="1" applyNumberFormat="1" applyFont="1" applyFill="1" applyAlignment="1">
      <alignment horizontal="center"/>
    </xf>
    <xf numFmtId="9" fontId="10" fillId="0" borderId="0" xfId="0" applyNumberFormat="1" applyFont="1"/>
    <xf numFmtId="9" fontId="8" fillId="0" borderId="0" xfId="0" applyNumberFormat="1" applyFont="1"/>
    <xf numFmtId="0" fontId="7" fillId="0" borderId="10" xfId="0" applyFont="1" applyBorder="1" applyAlignment="1">
      <alignment horizontal="center"/>
    </xf>
    <xf numFmtId="0" fontId="25" fillId="0" borderId="0" xfId="0" applyFont="1"/>
    <xf numFmtId="164" fontId="6" fillId="0" borderId="7" xfId="1" applyNumberFormat="1" applyFont="1" applyFill="1" applyBorder="1" applyAlignment="1">
      <alignment horizontal="center"/>
    </xf>
    <xf numFmtId="168" fontId="3" fillId="2" borderId="53" xfId="0" applyNumberFormat="1" applyFont="1" applyFill="1" applyBorder="1" applyProtection="1">
      <protection locked="0"/>
    </xf>
    <xf numFmtId="164" fontId="6" fillId="0" borderId="11" xfId="1" applyNumberFormat="1" applyFont="1" applyFill="1" applyBorder="1" applyAlignment="1">
      <alignment horizontal="center"/>
    </xf>
    <xf numFmtId="164" fontId="21" fillId="0" borderId="0" xfId="1" applyNumberFormat="1" applyFont="1" applyFill="1" applyBorder="1" applyAlignment="1">
      <alignment horizontal="center"/>
    </xf>
    <xf numFmtId="44" fontId="36" fillId="0" borderId="0" xfId="2" applyFont="1" applyFill="1" applyBorder="1" applyAlignment="1">
      <alignment horizont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168" fontId="3" fillId="0" borderId="0" xfId="0" applyNumberFormat="1" applyFont="1" applyProtection="1">
      <protection locked="0"/>
    </xf>
    <xf numFmtId="0" fontId="7" fillId="0" borderId="0" xfId="0" applyFont="1" applyAlignment="1">
      <alignment horizontal="center"/>
    </xf>
    <xf numFmtId="164" fontId="7" fillId="0" borderId="62" xfId="1" applyNumberFormat="1" applyFont="1" applyFill="1" applyBorder="1" applyAlignment="1">
      <alignment horizontal="center"/>
    </xf>
    <xf numFmtId="164" fontId="7" fillId="0" borderId="63" xfId="1" applyNumberFormat="1" applyFont="1" applyFill="1" applyBorder="1" applyAlignment="1">
      <alignment horizontal="center"/>
    </xf>
    <xf numFmtId="0" fontId="7" fillId="0" borderId="55" xfId="0" applyFont="1" applyBorder="1"/>
    <xf numFmtId="164" fontId="7" fillId="0" borderId="56" xfId="1" applyNumberFormat="1" applyFont="1" applyFill="1" applyBorder="1" applyAlignment="1">
      <alignment horizontal="center"/>
    </xf>
    <xf numFmtId="20" fontId="3" fillId="0" borderId="55" xfId="0" applyNumberFormat="1" applyFont="1" applyBorder="1"/>
    <xf numFmtId="0" fontId="3" fillId="0" borderId="0" xfId="0" applyFont="1" applyProtection="1">
      <protection locked="0"/>
    </xf>
    <xf numFmtId="0" fontId="3" fillId="0" borderId="55" xfId="0" applyFont="1" applyBorder="1"/>
    <xf numFmtId="0" fontId="3" fillId="2" borderId="59" xfId="0" applyFont="1" applyFill="1" applyBorder="1" applyProtection="1">
      <protection locked="0"/>
    </xf>
    <xf numFmtId="0" fontId="3" fillId="0" borderId="58" xfId="0" applyFont="1" applyBorder="1" applyProtection="1">
      <protection locked="0"/>
    </xf>
    <xf numFmtId="0" fontId="7" fillId="0" borderId="61" xfId="0" applyFont="1" applyBorder="1" applyAlignment="1">
      <alignment horizontal="center"/>
    </xf>
    <xf numFmtId="0" fontId="7" fillId="0" borderId="62" xfId="0" applyFont="1" applyBorder="1" applyAlignment="1">
      <alignment horizontal="center"/>
    </xf>
    <xf numFmtId="44" fontId="3" fillId="0" borderId="0" xfId="2" applyFont="1" applyFill="1" applyBorder="1" applyProtection="1">
      <protection locked="0"/>
    </xf>
    <xf numFmtId="0" fontId="6" fillId="0" borderId="0" xfId="0" applyFont="1"/>
    <xf numFmtId="37" fontId="4" fillId="0" borderId="0" xfId="0" applyNumberFormat="1" applyFont="1" applyAlignment="1">
      <alignment horizontal="center"/>
    </xf>
    <xf numFmtId="164" fontId="7" fillId="0" borderId="9" xfId="1" applyNumberFormat="1" applyFont="1" applyFill="1" applyBorder="1" applyAlignment="1">
      <alignment horizontal="center"/>
    </xf>
    <xf numFmtId="44" fontId="3" fillId="0" borderId="16" xfId="2" applyFont="1" applyFill="1" applyBorder="1"/>
    <xf numFmtId="0" fontId="7" fillId="0" borderId="17" xfId="0" applyFont="1" applyBorder="1"/>
    <xf numFmtId="164" fontId="7" fillId="0" borderId="17" xfId="1" applyNumberFormat="1" applyFont="1" applyFill="1" applyBorder="1" applyAlignment="1">
      <alignment horizontal="center"/>
    </xf>
    <xf numFmtId="164" fontId="7" fillId="0" borderId="18" xfId="1" applyNumberFormat="1" applyFont="1" applyFill="1" applyBorder="1" applyAlignment="1">
      <alignment horizontal="center"/>
    </xf>
    <xf numFmtId="0" fontId="3" fillId="0" borderId="17" xfId="0" applyFont="1" applyBorder="1"/>
    <xf numFmtId="0" fontId="3" fillId="2" borderId="65" xfId="0" applyFont="1" applyFill="1" applyBorder="1" applyProtection="1">
      <protection locked="0"/>
    </xf>
    <xf numFmtId="9" fontId="3" fillId="2" borderId="65" xfId="0" applyNumberFormat="1" applyFont="1" applyFill="1" applyBorder="1" applyProtection="1">
      <protection locked="0"/>
    </xf>
    <xf numFmtId="9" fontId="3" fillId="2" borderId="66" xfId="0" applyNumberFormat="1" applyFont="1" applyFill="1" applyBorder="1" applyProtection="1">
      <protection locked="0"/>
    </xf>
    <xf numFmtId="0" fontId="39" fillId="0" borderId="0" xfId="0" applyFont="1" applyAlignment="1">
      <alignment horizontal="right"/>
    </xf>
    <xf numFmtId="0" fontId="38" fillId="0" borderId="0" xfId="0" applyFont="1"/>
    <xf numFmtId="0" fontId="40" fillId="0" borderId="62" xfId="0" applyFont="1" applyBorder="1"/>
    <xf numFmtId="0" fontId="4" fillId="0" borderId="10" xfId="0" applyFont="1" applyBorder="1" applyAlignment="1">
      <alignment vertical="center" wrapText="1"/>
    </xf>
    <xf numFmtId="0" fontId="41" fillId="0" borderId="0" xfId="0" applyFont="1" applyAlignment="1">
      <alignment horizontal="right"/>
    </xf>
    <xf numFmtId="0" fontId="40" fillId="0" borderId="57" xfId="0" applyFont="1" applyBorder="1"/>
    <xf numFmtId="0" fontId="41" fillId="0" borderId="58" xfId="0" applyFont="1" applyBorder="1" applyAlignment="1">
      <alignment horizontal="right"/>
    </xf>
    <xf numFmtId="0" fontId="40" fillId="0" borderId="0" xfId="0" applyFont="1"/>
    <xf numFmtId="0" fontId="42" fillId="0" borderId="0" xfId="0" applyFont="1"/>
    <xf numFmtId="0" fontId="43" fillId="0" borderId="0" xfId="0" applyFont="1"/>
    <xf numFmtId="0" fontId="43" fillId="0" borderId="17" xfId="0" applyFont="1" applyBorder="1"/>
    <xf numFmtId="0" fontId="35" fillId="0" borderId="0" xfId="0" applyFont="1"/>
    <xf numFmtId="44" fontId="40" fillId="0" borderId="0" xfId="2" applyFont="1" applyBorder="1"/>
    <xf numFmtId="0" fontId="3" fillId="0" borderId="0" xfId="0" applyFont="1" applyAlignment="1">
      <alignment horizontal="center"/>
    </xf>
    <xf numFmtId="0" fontId="6" fillId="0" borderId="0" xfId="0" applyFont="1" applyAlignment="1">
      <alignment horizontal="right"/>
    </xf>
    <xf numFmtId="0" fontId="3" fillId="2" borderId="28" xfId="0" applyFont="1" applyFill="1" applyBorder="1" applyAlignment="1" applyProtection="1">
      <alignment horizontal="center"/>
      <protection locked="0"/>
    </xf>
    <xf numFmtId="0" fontId="3" fillId="0" borderId="3" xfId="0" applyFont="1" applyBorder="1"/>
    <xf numFmtId="166" fontId="3" fillId="0" borderId="3" xfId="0" applyNumberFormat="1" applyFont="1" applyBorder="1"/>
    <xf numFmtId="166" fontId="3" fillId="0" borderId="24" xfId="0" applyNumberFormat="1" applyFont="1" applyBorder="1"/>
    <xf numFmtId="166" fontId="3" fillId="0" borderId="48" xfId="0" applyNumberFormat="1" applyFont="1" applyBorder="1"/>
    <xf numFmtId="0" fontId="3" fillId="0" borderId="19" xfId="0" applyFont="1" applyBorder="1"/>
    <xf numFmtId="9" fontId="3" fillId="2" borderId="28" xfId="0" applyNumberFormat="1" applyFont="1" applyFill="1" applyBorder="1" applyProtection="1">
      <protection locked="0"/>
    </xf>
    <xf numFmtId="167" fontId="3" fillId="0" borderId="3" xfId="0" applyNumberFormat="1" applyFont="1" applyBorder="1" applyAlignment="1">
      <alignment horizontal="center"/>
    </xf>
    <xf numFmtId="166" fontId="3" fillId="0" borderId="23" xfId="0" applyNumberFormat="1" applyFont="1" applyBorder="1"/>
    <xf numFmtId="166" fontId="3" fillId="2" borderId="28" xfId="0" applyNumberFormat="1" applyFont="1" applyFill="1" applyBorder="1" applyProtection="1">
      <protection locked="0"/>
    </xf>
    <xf numFmtId="167" fontId="3" fillId="0" borderId="20" xfId="0" applyNumberFormat="1" applyFont="1" applyBorder="1" applyAlignment="1">
      <alignment horizontal="center"/>
    </xf>
    <xf numFmtId="0" fontId="4" fillId="0" borderId="3" xfId="0" applyFont="1" applyBorder="1" applyAlignment="1">
      <alignment horizontal="right"/>
    </xf>
    <xf numFmtId="166" fontId="4" fillId="0" borderId="3" xfId="0" applyNumberFormat="1" applyFont="1" applyBorder="1"/>
    <xf numFmtId="167" fontId="6" fillId="0" borderId="3" xfId="0" applyNumberFormat="1" applyFont="1" applyBorder="1" applyAlignment="1">
      <alignment horizontal="center"/>
    </xf>
    <xf numFmtId="0" fontId="4" fillId="0" borderId="3" xfId="0" applyFont="1" applyBorder="1"/>
    <xf numFmtId="9" fontId="3" fillId="0" borderId="3" xfId="0" applyNumberFormat="1" applyFont="1" applyBorder="1"/>
    <xf numFmtId="166" fontId="3" fillId="0" borderId="20" xfId="0" applyNumberFormat="1" applyFont="1" applyBorder="1"/>
    <xf numFmtId="166" fontId="4" fillId="0" borderId="24" xfId="0" applyNumberFormat="1" applyFont="1" applyBorder="1"/>
    <xf numFmtId="0" fontId="0" fillId="0" borderId="0" xfId="0" applyAlignment="1">
      <alignment vertical="center" wrapText="1"/>
    </xf>
    <xf numFmtId="0" fontId="3" fillId="0" borderId="10" xfId="0" applyFont="1" applyBorder="1" applyProtection="1">
      <protection locked="0"/>
    </xf>
    <xf numFmtId="168" fontId="3" fillId="0" borderId="11" xfId="0" applyNumberFormat="1" applyFont="1" applyBorder="1" applyProtection="1">
      <protection locked="0"/>
    </xf>
    <xf numFmtId="0" fontId="0" fillId="0" borderId="44" xfId="0" applyBorder="1" applyAlignment="1">
      <alignment horizontal="center" vertical="center"/>
    </xf>
    <xf numFmtId="0" fontId="44" fillId="0" borderId="0" xfId="0" applyFont="1" applyAlignment="1">
      <alignment horizontal="center" vertical="center"/>
    </xf>
    <xf numFmtId="0" fontId="38" fillId="0" borderId="37"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8" fillId="0" borderId="11" xfId="0" applyFont="1" applyBorder="1"/>
    <xf numFmtId="164" fontId="7" fillId="0" borderId="0" xfId="1" applyNumberFormat="1" applyFont="1" applyFill="1" applyAlignment="1" applyProtection="1">
      <alignment horizontal="center"/>
    </xf>
    <xf numFmtId="49" fontId="3" fillId="0" borderId="10" xfId="0" applyNumberFormat="1" applyFont="1" applyBorder="1" applyAlignment="1">
      <alignment horizontal="center"/>
    </xf>
    <xf numFmtId="0" fontId="38" fillId="0" borderId="0" xfId="0" applyFont="1" applyAlignment="1">
      <alignment horizontal="center" vertical="center"/>
    </xf>
    <xf numFmtId="0" fontId="3" fillId="0" borderId="10" xfId="0" applyFont="1" applyBorder="1"/>
    <xf numFmtId="164" fontId="6" fillId="0" borderId="0" xfId="1" applyNumberFormat="1" applyFont="1" applyFill="1" applyBorder="1" applyAlignment="1" applyProtection="1">
      <alignment horizontal="center"/>
    </xf>
    <xf numFmtId="0" fontId="38" fillId="0" borderId="18" xfId="0" applyFont="1" applyBorder="1"/>
    <xf numFmtId="0" fontId="3" fillId="0" borderId="54" xfId="0" applyFont="1" applyBorder="1" applyProtection="1">
      <protection locked="0"/>
    </xf>
    <xf numFmtId="164" fontId="50" fillId="0" borderId="0" xfId="1" applyNumberFormat="1" applyFont="1" applyFill="1" applyBorder="1" applyAlignment="1" applyProtection="1">
      <alignment horizontal="center"/>
    </xf>
    <xf numFmtId="0" fontId="4" fillId="0" borderId="10" xfId="0" applyFont="1" applyBorder="1" applyAlignment="1">
      <alignment horizontal="center"/>
    </xf>
    <xf numFmtId="44" fontId="4" fillId="0" borderId="0" xfId="2" applyFont="1" applyBorder="1" applyAlignment="1" applyProtection="1">
      <alignment horizontal="center" vertical="center"/>
    </xf>
    <xf numFmtId="44" fontId="3" fillId="0" borderId="0" xfId="2" applyFont="1" applyBorder="1" applyProtection="1"/>
    <xf numFmtId="44" fontId="3" fillId="0" borderId="11" xfId="2" applyFont="1" applyBorder="1" applyProtection="1"/>
    <xf numFmtId="0" fontId="44" fillId="0" borderId="0" xfId="0" applyFont="1" applyAlignment="1">
      <alignment wrapText="1"/>
    </xf>
    <xf numFmtId="0" fontId="44" fillId="0" borderId="0" xfId="0" applyFont="1"/>
    <xf numFmtId="0" fontId="4" fillId="0" borderId="17" xfId="0" applyFont="1" applyBorder="1"/>
    <xf numFmtId="37" fontId="4" fillId="0" borderId="17" xfId="0" applyNumberFormat="1" applyFont="1" applyBorder="1" applyAlignment="1">
      <alignment horizontal="right"/>
    </xf>
    <xf numFmtId="44" fontId="3" fillId="0" borderId="17" xfId="2" applyFont="1" applyBorder="1" applyProtection="1"/>
    <xf numFmtId="44" fontId="3" fillId="0" borderId="18" xfId="2" applyFont="1" applyBorder="1" applyProtection="1"/>
    <xf numFmtId="20" fontId="44" fillId="0" borderId="0" xfId="0" applyNumberFormat="1" applyFont="1"/>
    <xf numFmtId="9" fontId="6" fillId="0" borderId="0" xfId="0" applyNumberFormat="1" applyFont="1"/>
    <xf numFmtId="0" fontId="51" fillId="0" borderId="0" xfId="0" applyFont="1"/>
    <xf numFmtId="164" fontId="6" fillId="0" borderId="0" xfId="1" applyNumberFormat="1" applyFont="1" applyFill="1" applyAlignment="1" applyProtection="1">
      <alignment horizontal="center" vertical="center"/>
    </xf>
    <xf numFmtId="0" fontId="0" fillId="0" borderId="0" xfId="0" applyAlignment="1">
      <alignment vertical="center"/>
    </xf>
    <xf numFmtId="164" fontId="3" fillId="2" borderId="46" xfId="1" applyNumberFormat="1" applyFont="1" applyFill="1" applyBorder="1" applyAlignment="1" applyProtection="1">
      <alignment horizontal="center"/>
      <protection locked="0"/>
    </xf>
    <xf numFmtId="44" fontId="3" fillId="2" borderId="29" xfId="2" applyFont="1" applyFill="1" applyBorder="1" applyAlignment="1" applyProtection="1">
      <alignment horizontal="center"/>
      <protection locked="0"/>
    </xf>
    <xf numFmtId="44" fontId="4" fillId="0" borderId="9" xfId="2" applyFont="1" applyFill="1" applyBorder="1" applyAlignment="1">
      <alignment horizontal="center"/>
    </xf>
    <xf numFmtId="44" fontId="4" fillId="0" borderId="11" xfId="2" applyFont="1" applyFill="1" applyBorder="1" applyAlignment="1">
      <alignment horizontal="center"/>
    </xf>
    <xf numFmtId="0" fontId="4" fillId="0" borderId="17" xfId="0" applyFont="1" applyBorder="1" applyAlignment="1">
      <alignment horizontal="right"/>
    </xf>
    <xf numFmtId="0" fontId="4" fillId="0" borderId="0" xfId="0" applyFont="1" applyAlignment="1">
      <alignment horizontal="right"/>
    </xf>
    <xf numFmtId="44" fontId="3" fillId="0" borderId="0" xfId="2" applyFont="1" applyFill="1" applyBorder="1" applyAlignment="1">
      <alignment horizontal="center"/>
    </xf>
    <xf numFmtId="44" fontId="3" fillId="0" borderId="56" xfId="2" applyFont="1" applyFill="1" applyBorder="1" applyAlignment="1">
      <alignment horizontal="center"/>
    </xf>
    <xf numFmtId="164" fontId="3" fillId="0" borderId="0" xfId="0" applyNumberFormat="1" applyFont="1"/>
    <xf numFmtId="164" fontId="3" fillId="0" borderId="0" xfId="1" applyNumberFormat="1" applyFont="1" applyFill="1" applyBorder="1" applyAlignment="1">
      <alignment horizontal="center"/>
    </xf>
    <xf numFmtId="44" fontId="3" fillId="0" borderId="60" xfId="2" applyFont="1" applyFill="1" applyBorder="1" applyAlignment="1">
      <alignment horizontal="center"/>
    </xf>
    <xf numFmtId="44" fontId="41" fillId="0" borderId="0" xfId="2" applyFont="1" applyBorder="1" applyAlignment="1" applyProtection="1">
      <alignment horizontal="center" vertical="center"/>
    </xf>
    <xf numFmtId="0" fontId="4" fillId="0" borderId="10" xfId="0" applyFont="1" applyBorder="1" applyAlignment="1">
      <alignment horizontal="center" vertical="center"/>
    </xf>
    <xf numFmtId="164" fontId="3" fillId="0" borderId="8" xfId="1" applyNumberFormat="1" applyFont="1" applyFill="1" applyBorder="1" applyAlignment="1" applyProtection="1">
      <alignment horizontal="center" vertical="center" wrapText="1"/>
    </xf>
    <xf numFmtId="164" fontId="3" fillId="0" borderId="0" xfId="1" applyNumberFormat="1" applyFont="1" applyFill="1" applyBorder="1" applyAlignment="1" applyProtection="1">
      <alignment horizontal="center"/>
    </xf>
    <xf numFmtId="164" fontId="4" fillId="0" borderId="0" xfId="1" applyNumberFormat="1" applyFont="1" applyFill="1" applyBorder="1" applyAlignment="1" applyProtection="1">
      <alignment horizontal="center"/>
    </xf>
    <xf numFmtId="164" fontId="4" fillId="0" borderId="17" xfId="1" applyNumberFormat="1" applyFont="1" applyFill="1" applyBorder="1" applyAlignment="1" applyProtection="1">
      <alignment horizontal="center"/>
    </xf>
    <xf numFmtId="164" fontId="4" fillId="0" borderId="11" xfId="1" applyNumberFormat="1" applyFont="1" applyFill="1" applyBorder="1" applyAlignment="1" applyProtection="1">
      <alignment horizontal="center"/>
    </xf>
    <xf numFmtId="164" fontId="3" fillId="2" borderId="80" xfId="1" applyNumberFormat="1" applyFont="1" applyFill="1" applyBorder="1" applyAlignment="1" applyProtection="1">
      <alignment horizontal="center"/>
      <protection locked="0"/>
    </xf>
    <xf numFmtId="168" fontId="3" fillId="0" borderId="0" xfId="1" applyNumberFormat="1" applyFont="1" applyFill="1" applyBorder="1" applyAlignment="1" applyProtection="1">
      <alignment horizontal="center"/>
    </xf>
    <xf numFmtId="168" fontId="3" fillId="0" borderId="11" xfId="2" applyNumberFormat="1" applyFont="1" applyFill="1" applyBorder="1" applyAlignment="1" applyProtection="1">
      <alignment horizontal="center"/>
    </xf>
    <xf numFmtId="168" fontId="3" fillId="0" borderId="18" xfId="2" applyNumberFormat="1" applyFont="1" applyFill="1" applyBorder="1" applyAlignment="1" applyProtection="1">
      <alignment horizontal="center"/>
    </xf>
    <xf numFmtId="164" fontId="3" fillId="2" borderId="30" xfId="1" applyNumberFormat="1" applyFont="1" applyFill="1" applyBorder="1" applyAlignment="1" applyProtection="1">
      <alignment horizontal="center"/>
      <protection locked="0"/>
    </xf>
    <xf numFmtId="0" fontId="39" fillId="0" borderId="17" xfId="0" applyFont="1" applyBorder="1" applyAlignment="1">
      <alignment horizontal="right"/>
    </xf>
    <xf numFmtId="0" fontId="44" fillId="0" borderId="0" xfId="0" applyFont="1" applyAlignment="1">
      <alignment horizontal="center" vertical="center" wrapText="1"/>
    </xf>
    <xf numFmtId="49" fontId="44" fillId="0" borderId="0" xfId="0" applyNumberFormat="1" applyFont="1" applyAlignment="1">
      <alignment horizontal="center" vertical="center"/>
    </xf>
    <xf numFmtId="9" fontId="3" fillId="0" borderId="10" xfId="0" applyNumberFormat="1" applyFont="1" applyBorder="1" applyAlignment="1">
      <alignment horizontal="center"/>
    </xf>
    <xf numFmtId="44" fontId="38" fillId="0" borderId="11" xfId="2" applyFont="1" applyBorder="1" applyProtection="1"/>
    <xf numFmtId="44" fontId="4" fillId="0" borderId="18" xfId="2" applyFont="1" applyBorder="1" applyProtection="1"/>
    <xf numFmtId="44" fontId="3" fillId="2" borderId="82" xfId="2" applyFont="1" applyFill="1" applyBorder="1" applyAlignment="1" applyProtection="1">
      <alignment horizontal="center"/>
      <protection locked="0"/>
    </xf>
    <xf numFmtId="44" fontId="41" fillId="0" borderId="11" xfId="2" applyFont="1" applyBorder="1" applyAlignment="1">
      <alignment horizontal="center" vertical="center"/>
    </xf>
    <xf numFmtId="9" fontId="14" fillId="0" borderId="23" xfId="0" applyNumberFormat="1" applyFont="1" applyBorder="1" applyAlignment="1">
      <alignment horizontal="center"/>
    </xf>
    <xf numFmtId="9" fontId="14" fillId="0" borderId="24" xfId="0" applyNumberFormat="1" applyFont="1" applyBorder="1" applyAlignment="1">
      <alignment horizontal="center"/>
    </xf>
    <xf numFmtId="166" fontId="12" fillId="0" borderId="3" xfId="0" applyNumberFormat="1" applyFont="1" applyBorder="1" applyProtection="1">
      <protection locked="0"/>
    </xf>
    <xf numFmtId="166" fontId="12" fillId="0" borderId="19" xfId="0" applyNumberFormat="1" applyFont="1" applyBorder="1"/>
    <xf numFmtId="164" fontId="3" fillId="2" borderId="79" xfId="1" applyNumberFormat="1" applyFont="1" applyFill="1" applyBorder="1" applyAlignment="1" applyProtection="1">
      <alignment horizontal="center"/>
      <protection locked="0"/>
    </xf>
    <xf numFmtId="164" fontId="3" fillId="2" borderId="81" xfId="1" applyNumberFormat="1" applyFont="1" applyFill="1" applyBorder="1" applyAlignment="1" applyProtection="1">
      <alignment horizontal="center"/>
      <protection locked="0"/>
    </xf>
    <xf numFmtId="168" fontId="3" fillId="2" borderId="28" xfId="1" applyNumberFormat="1" applyFont="1" applyFill="1" applyBorder="1" applyAlignment="1" applyProtection="1">
      <alignment horizontal="center"/>
      <protection locked="0"/>
    </xf>
    <xf numFmtId="166" fontId="12" fillId="0" borderId="24" xfId="0" applyNumberFormat="1" applyFont="1" applyBorder="1" applyProtection="1">
      <protection locked="0"/>
    </xf>
    <xf numFmtId="44" fontId="3" fillId="2" borderId="83" xfId="2" applyFont="1" applyFill="1" applyBorder="1" applyAlignment="1" applyProtection="1">
      <alignment horizontal="center"/>
      <protection locked="0"/>
    </xf>
    <xf numFmtId="167" fontId="3" fillId="0" borderId="23" xfId="0" applyNumberFormat="1" applyFont="1" applyBorder="1" applyAlignment="1">
      <alignment horizontal="center"/>
    </xf>
    <xf numFmtId="0" fontId="6" fillId="0" borderId="3" xfId="0" applyFont="1" applyBorder="1"/>
    <xf numFmtId="0" fontId="6" fillId="0" borderId="19" xfId="0" applyFont="1" applyBorder="1"/>
    <xf numFmtId="166" fontId="6" fillId="0" borderId="3" xfId="0" applyNumberFormat="1" applyFont="1" applyBorder="1"/>
    <xf numFmtId="0" fontId="3" fillId="0" borderId="0" xfId="0" applyFont="1" applyAlignment="1">
      <alignment horizontal="left"/>
    </xf>
    <xf numFmtId="0" fontId="29" fillId="0" borderId="0" xfId="0" applyFont="1" applyAlignment="1">
      <alignment horizontal="center" vertical="center"/>
    </xf>
    <xf numFmtId="0" fontId="32" fillId="0" borderId="0" xfId="3" applyFont="1" applyFill="1" applyAlignment="1" applyProtection="1">
      <alignment horizontal="center" vertical="center"/>
    </xf>
    <xf numFmtId="0" fontId="0" fillId="0" borderId="0" xfId="0" applyAlignment="1">
      <alignment horizontal="left"/>
    </xf>
    <xf numFmtId="0" fontId="23" fillId="0" borderId="0" xfId="0" applyFont="1" applyAlignment="1">
      <alignment horizontal="left"/>
    </xf>
    <xf numFmtId="0" fontId="26" fillId="0" borderId="0" xfId="0" applyFont="1" applyAlignment="1">
      <alignment horizontal="center"/>
    </xf>
    <xf numFmtId="0" fontId="0" fillId="0" borderId="0" xfId="0" applyAlignment="1">
      <alignment horizontal="center" vertical="center"/>
    </xf>
    <xf numFmtId="0" fontId="3" fillId="0" borderId="0" xfId="0" applyFont="1" applyAlignment="1">
      <alignment horizontal="left"/>
    </xf>
    <xf numFmtId="0" fontId="35" fillId="0" borderId="67" xfId="0" applyFont="1" applyBorder="1" applyAlignment="1">
      <alignment horizontal="center"/>
    </xf>
    <xf numFmtId="0" fontId="35" fillId="0" borderId="68" xfId="0" applyFont="1" applyBorder="1" applyAlignment="1">
      <alignment horizontal="center"/>
    </xf>
    <xf numFmtId="0" fontId="35" fillId="0" borderId="69" xfId="0" applyFont="1" applyBorder="1" applyAlignment="1">
      <alignment horizontal="center"/>
    </xf>
    <xf numFmtId="0" fontId="7" fillId="0" borderId="8" xfId="0" applyFont="1" applyBorder="1" applyAlignment="1">
      <alignment horizontal="center"/>
    </xf>
    <xf numFmtId="0" fontId="35" fillId="0" borderId="70" xfId="0" applyFont="1" applyBorder="1" applyAlignment="1">
      <alignment horizontal="center"/>
    </xf>
    <xf numFmtId="0" fontId="35" fillId="0" borderId="71" xfId="0" applyFont="1" applyBorder="1" applyAlignment="1">
      <alignment horizontal="center"/>
    </xf>
    <xf numFmtId="0" fontId="35" fillId="0" borderId="72" xfId="0" applyFont="1" applyBorder="1" applyAlignment="1">
      <alignment horizontal="center"/>
    </xf>
    <xf numFmtId="0" fontId="3" fillId="0" borderId="8" xfId="0" applyFont="1" applyBorder="1" applyAlignment="1">
      <alignment horizontal="left"/>
    </xf>
    <xf numFmtId="0" fontId="37" fillId="0" borderId="44" xfId="0" applyFont="1" applyBorder="1" applyAlignment="1">
      <alignment horizontal="left" wrapText="1"/>
    </xf>
    <xf numFmtId="0" fontId="37" fillId="0" borderId="21" xfId="0" applyFont="1" applyBorder="1" applyAlignment="1">
      <alignment horizontal="left" wrapText="1"/>
    </xf>
    <xf numFmtId="0" fontId="37" fillId="0" borderId="45" xfId="0" applyFont="1" applyBorder="1" applyAlignment="1">
      <alignment horizontal="left" wrapText="1"/>
    </xf>
    <xf numFmtId="164" fontId="34" fillId="0" borderId="34" xfId="1" applyNumberFormat="1" applyFont="1" applyFill="1" applyBorder="1" applyAlignment="1">
      <alignment horizontal="center"/>
    </xf>
    <xf numFmtId="164" fontId="34" fillId="0" borderId="3" xfId="1" applyNumberFormat="1" applyFont="1" applyFill="1" applyBorder="1" applyAlignment="1">
      <alignment horizontal="center"/>
    </xf>
    <xf numFmtId="164" fontId="34" fillId="0" borderId="37" xfId="1" applyNumberFormat="1" applyFont="1" applyFill="1" applyBorder="1" applyAlignment="1">
      <alignment horizontal="center"/>
    </xf>
    <xf numFmtId="0" fontId="20" fillId="0" borderId="1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76" xfId="0" applyFont="1" applyBorder="1" applyAlignment="1">
      <alignment horizontal="left" vertical="center" wrapText="1"/>
    </xf>
    <xf numFmtId="0" fontId="20" fillId="0" borderId="77" xfId="0" applyFont="1" applyBorder="1" applyAlignment="1">
      <alignment horizontal="left" vertical="center" wrapText="1"/>
    </xf>
    <xf numFmtId="0" fontId="20" fillId="0" borderId="78" xfId="0" applyFont="1" applyBorder="1" applyAlignment="1">
      <alignment horizontal="left" vertical="center" wrapText="1"/>
    </xf>
    <xf numFmtId="164" fontId="3" fillId="0" borderId="44" xfId="1" applyNumberFormat="1" applyFont="1" applyFill="1" applyBorder="1" applyAlignment="1">
      <alignment horizontal="center"/>
    </xf>
    <xf numFmtId="164" fontId="3" fillId="0" borderId="21" xfId="1" applyNumberFormat="1" applyFont="1" applyFill="1" applyBorder="1" applyAlignment="1">
      <alignment horizontal="center"/>
    </xf>
    <xf numFmtId="164" fontId="3" fillId="0" borderId="45" xfId="1" applyNumberFormat="1" applyFont="1" applyFill="1" applyBorder="1" applyAlignment="1">
      <alignment horizontal="center"/>
    </xf>
    <xf numFmtId="164" fontId="33" fillId="0" borderId="12" xfId="1" applyNumberFormat="1" applyFont="1" applyFill="1" applyBorder="1" applyAlignment="1">
      <alignment horizontal="center" wrapText="1"/>
    </xf>
    <xf numFmtId="164" fontId="33" fillId="0" borderId="25" xfId="1" applyNumberFormat="1" applyFont="1" applyFill="1" applyBorder="1" applyAlignment="1">
      <alignment horizontal="center" wrapText="1"/>
    </xf>
    <xf numFmtId="164" fontId="33" fillId="0" borderId="14" xfId="1" applyNumberFormat="1" applyFont="1" applyFill="1" applyBorder="1" applyAlignment="1">
      <alignment horizontal="center" wrapText="1"/>
    </xf>
    <xf numFmtId="164" fontId="33" fillId="0" borderId="26" xfId="1" applyNumberFormat="1" applyFont="1" applyFill="1" applyBorder="1" applyAlignment="1">
      <alignment horizontal="center" wrapText="1"/>
    </xf>
    <xf numFmtId="164" fontId="33" fillId="0" borderId="5" xfId="1" applyNumberFormat="1" applyFont="1" applyFill="1" applyBorder="1" applyAlignment="1">
      <alignment horizontal="center" wrapText="1"/>
    </xf>
    <xf numFmtId="164" fontId="33" fillId="0" borderId="6" xfId="1" applyNumberFormat="1" applyFont="1" applyFill="1" applyBorder="1" applyAlignment="1">
      <alignment horizontal="center" wrapText="1"/>
    </xf>
    <xf numFmtId="164" fontId="33" fillId="0" borderId="1" xfId="1" applyNumberFormat="1" applyFont="1" applyFill="1" applyBorder="1" applyAlignment="1">
      <alignment horizontal="center" wrapText="1"/>
    </xf>
    <xf numFmtId="164" fontId="33" fillId="0" borderId="2" xfId="1" applyNumberFormat="1" applyFont="1" applyFill="1" applyBorder="1" applyAlignment="1">
      <alignment horizontal="center" wrapText="1"/>
    </xf>
    <xf numFmtId="0" fontId="22" fillId="0" borderId="35" xfId="0" applyFont="1" applyBorder="1" applyAlignment="1">
      <alignment horizontal="center" wrapText="1"/>
    </xf>
    <xf numFmtId="0" fontId="22" fillId="0" borderId="36" xfId="0" applyFont="1" applyBorder="1" applyAlignment="1">
      <alignment horizontal="center" wrapText="1"/>
    </xf>
    <xf numFmtId="0" fontId="0" fillId="0" borderId="44"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4" fillId="0" borderId="0" xfId="0" applyFont="1" applyAlignment="1">
      <alignment horizontal="center"/>
    </xf>
    <xf numFmtId="164" fontId="34" fillId="0" borderId="76" xfId="1" applyNumberFormat="1" applyFont="1" applyFill="1" applyBorder="1" applyAlignment="1">
      <alignment horizontal="center"/>
    </xf>
    <xf numFmtId="164" fontId="34" fillId="0" borderId="77" xfId="1" applyNumberFormat="1" applyFont="1" applyFill="1" applyBorder="1" applyAlignment="1">
      <alignment horizontal="center"/>
    </xf>
    <xf numFmtId="164" fontId="34" fillId="0" borderId="78" xfId="1" applyNumberFormat="1" applyFont="1" applyFill="1" applyBorder="1" applyAlignment="1">
      <alignment horizontal="center"/>
    </xf>
    <xf numFmtId="0" fontId="7" fillId="0" borderId="10" xfId="0" applyFont="1" applyBorder="1" applyAlignment="1">
      <alignment horizontal="center"/>
    </xf>
    <xf numFmtId="0" fontId="7" fillId="0" borderId="0" xfId="0" applyFont="1" applyAlignment="1">
      <alignment horizontal="center"/>
    </xf>
    <xf numFmtId="164" fontId="3" fillId="0" borderId="73" xfId="1" applyNumberFormat="1" applyFont="1" applyFill="1" applyBorder="1" applyAlignment="1">
      <alignment horizontal="center"/>
    </xf>
    <xf numFmtId="164" fontId="3" fillId="0" borderId="74" xfId="1" applyNumberFormat="1" applyFont="1" applyFill="1" applyBorder="1" applyAlignment="1">
      <alignment horizontal="center"/>
    </xf>
    <xf numFmtId="164" fontId="3" fillId="0" borderId="75" xfId="1" applyNumberFormat="1" applyFont="1" applyFill="1" applyBorder="1" applyAlignment="1">
      <alignment horizontal="center"/>
    </xf>
    <xf numFmtId="164" fontId="33" fillId="0" borderId="12" xfId="1" applyNumberFormat="1" applyFont="1" applyFill="1" applyBorder="1" applyAlignment="1">
      <alignment horizontal="center" vertical="center" wrapText="1"/>
    </xf>
    <xf numFmtId="164" fontId="33" fillId="0" borderId="25" xfId="1" applyNumberFormat="1" applyFont="1" applyFill="1" applyBorder="1" applyAlignment="1">
      <alignment horizontal="center" vertical="center" wrapText="1"/>
    </xf>
    <xf numFmtId="164" fontId="33" fillId="0" borderId="14" xfId="1" applyNumberFormat="1" applyFont="1" applyFill="1" applyBorder="1" applyAlignment="1">
      <alignment horizontal="center" vertical="center" wrapText="1"/>
    </xf>
    <xf numFmtId="164" fontId="33" fillId="0" borderId="26" xfId="1" applyNumberFormat="1" applyFont="1" applyFill="1" applyBorder="1" applyAlignment="1">
      <alignment horizontal="center" vertical="center" wrapText="1"/>
    </xf>
    <xf numFmtId="164" fontId="33" fillId="0" borderId="5" xfId="1" applyNumberFormat="1" applyFont="1" applyFill="1" applyBorder="1" applyAlignment="1">
      <alignment horizontal="center" vertical="center" wrapText="1"/>
    </xf>
    <xf numFmtId="164" fontId="33" fillId="0" borderId="6" xfId="1" applyNumberFormat="1" applyFont="1" applyFill="1" applyBorder="1" applyAlignment="1">
      <alignment horizontal="center" vertical="center" wrapText="1"/>
    </xf>
    <xf numFmtId="164" fontId="33" fillId="0" borderId="1" xfId="1" applyNumberFormat="1" applyFont="1" applyFill="1" applyBorder="1" applyAlignment="1">
      <alignment horizontal="center" vertical="center" wrapText="1"/>
    </xf>
    <xf numFmtId="164" fontId="33" fillId="0" borderId="2" xfId="1" applyNumberFormat="1" applyFont="1" applyFill="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5" fillId="0" borderId="41" xfId="0" applyFont="1" applyBorder="1" applyAlignment="1">
      <alignment horizontal="center"/>
    </xf>
    <xf numFmtId="0" fontId="25" fillId="0" borderId="42" xfId="0" applyFont="1" applyBorder="1" applyAlignment="1">
      <alignment horizontal="center"/>
    </xf>
    <xf numFmtId="0" fontId="25" fillId="0" borderId="43" xfId="0" applyFont="1" applyBorder="1" applyAlignment="1">
      <alignment horizontal="center"/>
    </xf>
    <xf numFmtId="164" fontId="7" fillId="0" borderId="0" xfId="1" applyNumberFormat="1" applyFont="1" applyFill="1" applyBorder="1" applyAlignment="1">
      <alignment horizontal="right"/>
    </xf>
    <xf numFmtId="0" fontId="0" fillId="0" borderId="12" xfId="0" applyBorder="1" applyAlignment="1">
      <alignment horizontal="center"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64" xfId="0" applyFont="1" applyBorder="1" applyAlignment="1">
      <alignment horizontal="center" vertical="center"/>
    </xf>
    <xf numFmtId="0" fontId="25" fillId="0" borderId="9" xfId="0" applyFont="1" applyBorder="1" applyAlignment="1">
      <alignment horizontal="center" vertical="center"/>
    </xf>
    <xf numFmtId="0" fontId="4" fillId="0" borderId="58" xfId="0" applyFont="1" applyBorder="1" applyAlignment="1">
      <alignment horizontal="center"/>
    </xf>
    <xf numFmtId="0" fontId="24" fillId="0" borderId="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5" xfId="0" applyFont="1" applyBorder="1" applyAlignment="1">
      <alignment horizontal="center" vertical="center" wrapText="1"/>
    </xf>
    <xf numFmtId="0" fontId="0" fillId="0" borderId="12" xfId="0" applyBorder="1" applyAlignment="1">
      <alignment horizontal="center" vertical="center"/>
    </xf>
    <xf numFmtId="0" fontId="0" fillId="0" borderId="14" xfId="0" applyBorder="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3" fillId="2" borderId="0" xfId="0" applyFont="1" applyFill="1" applyAlignment="1" applyProtection="1">
      <alignment horizontal="center"/>
      <protection locked="0"/>
    </xf>
    <xf numFmtId="0" fontId="18" fillId="0" borderId="7" xfId="0" applyFont="1" applyBorder="1" applyAlignment="1"/>
    <xf numFmtId="0" fontId="18" fillId="0" borderId="8" xfId="0" applyFont="1" applyBorder="1" applyAlignment="1"/>
    <xf numFmtId="0" fontId="18" fillId="0" borderId="9" xfId="0" applyFont="1" applyBorder="1" applyAlignment="1"/>
    <xf numFmtId="0" fontId="25" fillId="0" borderId="7" xfId="0" applyFont="1" applyBorder="1" applyAlignment="1">
      <alignment horizontal="center"/>
    </xf>
    <xf numFmtId="0" fontId="25" fillId="0" borderId="8" xfId="0" applyFont="1" applyBorder="1" applyAlignment="1">
      <alignment horizontal="center"/>
    </xf>
    <xf numFmtId="0" fontId="25" fillId="0" borderId="9" xfId="0" applyFont="1" applyBorder="1" applyAlignment="1">
      <alignment horizontal="center"/>
    </xf>
    <xf numFmtId="0" fontId="24" fillId="0" borderId="5" xfId="0" applyFont="1" applyBorder="1" applyAlignment="1">
      <alignment horizontal="center" vertical="top" wrapText="1"/>
    </xf>
    <xf numFmtId="0" fontId="24" fillId="0" borderId="1" xfId="0" applyFont="1" applyBorder="1" applyAlignment="1">
      <alignment horizontal="center" vertical="top" wrapText="1"/>
    </xf>
    <xf numFmtId="0" fontId="24" fillId="0" borderId="13" xfId="0" applyFont="1" applyBorder="1" applyAlignment="1">
      <alignment horizontal="center" vertical="top" wrapText="1"/>
    </xf>
    <xf numFmtId="0" fontId="24" fillId="0" borderId="4" xfId="0" applyFont="1" applyBorder="1" applyAlignment="1">
      <alignment horizontal="center" vertical="top" wrapText="1"/>
    </xf>
    <xf numFmtId="0" fontId="24" fillId="0" borderId="0" xfId="0" applyFont="1" applyAlignment="1">
      <alignment horizontal="center" vertical="top" wrapText="1"/>
    </xf>
    <xf numFmtId="0" fontId="24" fillId="0" borderId="11" xfId="0" applyFont="1" applyBorder="1" applyAlignment="1">
      <alignment horizontal="center" vertical="top" wrapText="1"/>
    </xf>
    <xf numFmtId="0" fontId="24" fillId="0" borderId="6" xfId="0" applyFont="1" applyBorder="1" applyAlignment="1">
      <alignment horizontal="center" vertical="top" wrapText="1"/>
    </xf>
    <xf numFmtId="0" fontId="24" fillId="0" borderId="2" xfId="0" applyFont="1" applyBorder="1" applyAlignment="1">
      <alignment horizontal="center" vertical="top" wrapText="1"/>
    </xf>
    <xf numFmtId="0" fontId="24" fillId="0" borderId="15" xfId="0" applyFont="1" applyBorder="1" applyAlignment="1">
      <alignment horizontal="center" vertical="top" wrapText="1"/>
    </xf>
    <xf numFmtId="0" fontId="7" fillId="0" borderId="7" xfId="0" applyFont="1" applyBorder="1" applyAlignment="1">
      <alignment horizontal="center"/>
    </xf>
    <xf numFmtId="0" fontId="7" fillId="0" borderId="9" xfId="0" applyFont="1" applyBorder="1" applyAlignment="1">
      <alignment horizont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8" fillId="0" borderId="0" xfId="0" applyFont="1" applyAlignment="1">
      <alignment horizontal="center" vertical="center" wrapText="1"/>
    </xf>
    <xf numFmtId="0" fontId="18" fillId="0" borderId="0" xfId="0" applyFont="1" applyAlignment="1"/>
    <xf numFmtId="0" fontId="24" fillId="0" borderId="32" xfId="0" applyFont="1" applyBorder="1" applyAlignment="1">
      <alignment horizontal="center" vertical="top" wrapText="1"/>
    </xf>
    <xf numFmtId="0" fontId="24" fillId="0" borderId="33" xfId="0" applyFont="1" applyBorder="1" applyAlignment="1">
      <alignment horizontal="center" vertical="top" wrapText="1"/>
    </xf>
    <xf numFmtId="0" fontId="24" fillId="0" borderId="3" xfId="0" applyFont="1" applyBorder="1" applyAlignment="1">
      <alignment horizontal="center" vertical="top" wrapText="1"/>
    </xf>
    <xf numFmtId="0" fontId="24" fillId="0" borderId="37" xfId="0" applyFont="1" applyBorder="1" applyAlignment="1">
      <alignment horizontal="center" vertical="top" wrapText="1"/>
    </xf>
    <xf numFmtId="0" fontId="24" fillId="0" borderId="3" xfId="0" applyFont="1" applyBorder="1" applyAlignment="1">
      <alignment horizontal="center" vertical="center" wrapText="1"/>
    </xf>
    <xf numFmtId="0" fontId="24" fillId="0" borderId="37" xfId="0" applyFont="1"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4" xfId="0" applyBorder="1" applyAlignment="1">
      <alignment horizontal="center" vertical="center" wrapText="1"/>
    </xf>
    <xf numFmtId="0" fontId="0" fillId="0" borderId="3"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2" borderId="17" xfId="0" applyFont="1" applyFill="1" applyBorder="1" applyAlignment="1">
      <alignment horizontal="center"/>
    </xf>
    <xf numFmtId="0" fontId="25" fillId="0" borderId="41" xfId="0" applyFont="1" applyBorder="1" applyAlignment="1">
      <alignment horizontal="center" vertical="center"/>
    </xf>
    <xf numFmtId="0" fontId="25" fillId="0" borderId="42" xfId="0" applyFont="1" applyBorder="1" applyAlignment="1">
      <alignment horizontal="center" vertical="center"/>
    </xf>
    <xf numFmtId="0" fontId="25" fillId="0" borderId="43" xfId="0" applyFont="1" applyBorder="1" applyAlignment="1">
      <alignment horizontal="center" vertical="center"/>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9"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15" xfId="0" applyFont="1" applyBorder="1" applyAlignment="1">
      <alignment horizontal="center" vertical="center" wrapText="1"/>
    </xf>
    <xf numFmtId="0" fontId="49" fillId="0" borderId="1" xfId="0" applyFont="1" applyBorder="1" applyAlignment="1">
      <alignment horizontal="center" vertical="center" wrapText="1"/>
    </xf>
    <xf numFmtId="0" fontId="49" fillId="0" borderId="13" xfId="0" applyFont="1" applyBorder="1" applyAlignment="1">
      <alignment horizontal="center" vertical="center" wrapText="1"/>
    </xf>
    <xf numFmtId="0" fontId="49" fillId="0" borderId="0" xfId="0" applyFont="1" applyAlignment="1">
      <alignment horizontal="center" vertical="center" wrapText="1"/>
    </xf>
    <xf numFmtId="0" fontId="49" fillId="0" borderId="11"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15" xfId="0" applyFont="1" applyBorder="1" applyAlignment="1">
      <alignment horizontal="center" vertical="center" wrapText="1"/>
    </xf>
    <xf numFmtId="0" fontId="38" fillId="0" borderId="50" xfId="0" applyFont="1" applyBorder="1" applyAlignment="1">
      <alignment horizontal="center" vertical="center"/>
    </xf>
    <xf numFmtId="0" fontId="38" fillId="0" borderId="51" xfId="0" applyFont="1" applyBorder="1" applyAlignment="1">
      <alignment horizontal="center" vertical="center"/>
    </xf>
    <xf numFmtId="0" fontId="38" fillId="0" borderId="52" xfId="0" applyFont="1" applyBorder="1" applyAlignment="1">
      <alignment horizontal="center" vertical="center"/>
    </xf>
    <xf numFmtId="0" fontId="44" fillId="0" borderId="12"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14" xfId="0" applyFont="1" applyBorder="1" applyAlignment="1">
      <alignment horizontal="center" vertical="center" wrapText="1"/>
    </xf>
    <xf numFmtId="0" fontId="44" fillId="0" borderId="26"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38" fillId="0" borderId="12" xfId="0" applyFont="1" applyBorder="1" applyAlignment="1">
      <alignment horizontal="center" vertical="center" wrapText="1"/>
    </xf>
    <xf numFmtId="0" fontId="38" fillId="0" borderId="1"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Alignment="1">
      <alignment horizontal="center" vertical="center"/>
    </xf>
    <xf numFmtId="0" fontId="38" fillId="0" borderId="16" xfId="0" applyFont="1" applyBorder="1" applyAlignment="1">
      <alignment horizontal="center" vertical="center"/>
    </xf>
    <xf numFmtId="0" fontId="38" fillId="0" borderId="17" xfId="0" applyFont="1" applyBorder="1" applyAlignment="1">
      <alignment horizontal="center" vertical="center"/>
    </xf>
    <xf numFmtId="49" fontId="44" fillId="0" borderId="19" xfId="0" applyNumberFormat="1" applyFont="1" applyBorder="1" applyAlignment="1">
      <alignment horizontal="center" vertical="center"/>
    </xf>
    <xf numFmtId="49" fontId="44" fillId="0" borderId="20" xfId="0" applyNumberFormat="1" applyFont="1" applyBorder="1" applyAlignment="1">
      <alignment horizontal="center" vertical="center"/>
    </xf>
    <xf numFmtId="0" fontId="4" fillId="0" borderId="11" xfId="0" applyFont="1" applyBorder="1" applyAlignment="1">
      <alignment horizontal="center"/>
    </xf>
    <xf numFmtId="0" fontId="44" fillId="0" borderId="19" xfId="0" applyFont="1" applyBorder="1" applyAlignment="1">
      <alignment horizontal="center" vertical="center"/>
    </xf>
    <xf numFmtId="0" fontId="44" fillId="0" borderId="21" xfId="0" applyFont="1" applyBorder="1" applyAlignment="1">
      <alignment horizontal="center" vertical="center"/>
    </xf>
    <xf numFmtId="0" fontId="44" fillId="0" borderId="45" xfId="0" applyFont="1" applyBorder="1" applyAlignment="1">
      <alignment horizontal="center" vertical="center"/>
    </xf>
    <xf numFmtId="0" fontId="44" fillId="0" borderId="5" xfId="0" applyFont="1" applyBorder="1" applyAlignment="1">
      <alignment horizontal="center" vertical="center"/>
    </xf>
    <xf numFmtId="0" fontId="44" fillId="0" borderId="1" xfId="0" applyFont="1" applyBorder="1" applyAlignment="1">
      <alignment horizontal="center" vertical="center"/>
    </xf>
    <xf numFmtId="0" fontId="44" fillId="0" borderId="13" xfId="0" applyFont="1" applyBorder="1" applyAlignment="1">
      <alignment horizontal="center" vertical="center"/>
    </xf>
    <xf numFmtId="0" fontId="44" fillId="0" borderId="6" xfId="0" applyFont="1" applyBorder="1" applyAlignment="1">
      <alignment horizontal="center" vertical="center"/>
    </xf>
    <xf numFmtId="0" fontId="44" fillId="0" borderId="2" xfId="0" applyFont="1" applyBorder="1" applyAlignment="1">
      <alignment horizontal="center" vertical="center"/>
    </xf>
    <xf numFmtId="0" fontId="44" fillId="0" borderId="15" xfId="0" applyFont="1" applyBorder="1" applyAlignment="1">
      <alignment horizontal="center" vertical="center"/>
    </xf>
    <xf numFmtId="49" fontId="44" fillId="0" borderId="5"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6" xfId="0" applyNumberFormat="1" applyFont="1" applyBorder="1" applyAlignment="1">
      <alignment horizontal="center" vertical="center"/>
    </xf>
    <xf numFmtId="49" fontId="44" fillId="0" borderId="26" xfId="0" applyNumberFormat="1" applyFont="1" applyBorder="1" applyAlignment="1">
      <alignment horizontal="center" vertical="center"/>
    </xf>
    <xf numFmtId="164" fontId="11" fillId="0" borderId="31" xfId="1" applyNumberFormat="1" applyFont="1" applyFill="1" applyBorder="1" applyAlignment="1" applyProtection="1">
      <alignment horizontal="center" vertical="center"/>
    </xf>
    <xf numFmtId="164" fontId="11" fillId="0" borderId="32" xfId="1" applyNumberFormat="1" applyFont="1" applyFill="1" applyBorder="1" applyAlignment="1" applyProtection="1">
      <alignment horizontal="center" vertical="center"/>
    </xf>
    <xf numFmtId="0" fontId="44" fillId="0" borderId="3"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wrapText="1"/>
    </xf>
    <xf numFmtId="0" fontId="44" fillId="0" borderId="39" xfId="0" applyFont="1" applyBorder="1" applyAlignment="1">
      <alignment horizontal="center" vertical="center" wrapText="1"/>
    </xf>
    <xf numFmtId="49" fontId="44" fillId="0" borderId="39" xfId="0" applyNumberFormat="1" applyFont="1" applyBorder="1" applyAlignment="1">
      <alignment horizontal="center" vertical="center"/>
    </xf>
    <xf numFmtId="0" fontId="7" fillId="0" borderId="3" xfId="0" applyFont="1" applyBorder="1" applyAlignment="1">
      <alignment horizontal="center" vertical="center" wrapText="1"/>
    </xf>
    <xf numFmtId="0" fontId="7" fillId="0" borderId="37"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37" xfId="0" applyFont="1" applyBorder="1" applyAlignment="1">
      <alignment horizontal="center" vertical="center" wrapText="1"/>
    </xf>
    <xf numFmtId="0" fontId="44" fillId="0" borderId="39" xfId="0" applyFont="1" applyBorder="1" applyAlignment="1">
      <alignment horizontal="center" vertical="center"/>
    </xf>
    <xf numFmtId="0" fontId="44" fillId="0" borderId="40" xfId="0" applyFont="1" applyBorder="1" applyAlignment="1">
      <alignment horizontal="center" vertical="center"/>
    </xf>
    <xf numFmtId="0" fontId="44" fillId="0" borderId="44" xfId="0" applyFont="1" applyBorder="1" applyAlignment="1">
      <alignment horizontal="center" vertical="center" wrapText="1"/>
    </xf>
    <xf numFmtId="0" fontId="44" fillId="0" borderId="20" xfId="0" applyFont="1" applyBorder="1" applyAlignment="1">
      <alignment horizontal="center" vertical="center" wrapText="1"/>
    </xf>
    <xf numFmtId="0" fontId="44" fillId="0" borderId="34" xfId="0" applyFont="1" applyBorder="1" applyAlignment="1">
      <alignment horizontal="center" vertical="center" wrapText="1"/>
    </xf>
    <xf numFmtId="0" fontId="44" fillId="0" borderId="10" xfId="0" applyFont="1" applyBorder="1" applyAlignment="1">
      <alignment horizontal="center" vertical="center" wrapText="1"/>
    </xf>
    <xf numFmtId="0" fontId="44" fillId="0" borderId="49" xfId="0" applyFont="1" applyBorder="1" applyAlignment="1">
      <alignment horizontal="center" vertical="center" wrapText="1"/>
    </xf>
    <xf numFmtId="0" fontId="38" fillId="0" borderId="3" xfId="0" applyFont="1" applyBorder="1" applyAlignment="1">
      <alignment horizontal="center" vertical="center"/>
    </xf>
    <xf numFmtId="0" fontId="38" fillId="0" borderId="34" xfId="0" applyFont="1" applyBorder="1" applyAlignment="1">
      <alignment horizontal="center" vertical="center"/>
    </xf>
    <xf numFmtId="0" fontId="7" fillId="0" borderId="34" xfId="0" applyFont="1" applyBorder="1" applyAlignment="1">
      <alignment horizontal="center" vertical="center" wrapText="1"/>
    </xf>
    <xf numFmtId="49" fontId="44" fillId="0" borderId="3" xfId="0" applyNumberFormat="1" applyFont="1" applyBorder="1" applyAlignment="1">
      <alignment horizontal="center" vertical="center"/>
    </xf>
    <xf numFmtId="49" fontId="45" fillId="0" borderId="3" xfId="0" applyNumberFormat="1" applyFont="1" applyBorder="1" applyAlignment="1">
      <alignment horizontal="center" vertical="center" wrapText="1"/>
    </xf>
    <xf numFmtId="49" fontId="44" fillId="0" borderId="4" xfId="0" applyNumberFormat="1" applyFont="1" applyBorder="1" applyAlignment="1">
      <alignment horizontal="center" vertical="center"/>
    </xf>
    <xf numFmtId="49" fontId="44" fillId="0" borderId="49" xfId="0" applyNumberFormat="1" applyFont="1" applyBorder="1" applyAlignment="1">
      <alignment horizontal="center" vertical="center"/>
    </xf>
    <xf numFmtId="0" fontId="44" fillId="0" borderId="4" xfId="0" applyFont="1" applyBorder="1" applyAlignment="1">
      <alignment horizontal="center" vertical="center"/>
    </xf>
    <xf numFmtId="0" fontId="44" fillId="0" borderId="0" xfId="0" applyFont="1" applyAlignment="1">
      <alignment horizontal="center" vertical="center"/>
    </xf>
    <xf numFmtId="0" fontId="44" fillId="0" borderId="11" xfId="0" applyFont="1" applyBorder="1" applyAlignment="1">
      <alignment horizontal="center" vertical="center"/>
    </xf>
    <xf numFmtId="0" fontId="47" fillId="0" borderId="0" xfId="0" applyFont="1" applyAlignment="1">
      <alignment horizontal="center" vertical="center" wrapText="1"/>
    </xf>
    <xf numFmtId="164" fontId="33" fillId="0" borderId="5" xfId="1" applyNumberFormat="1" applyFont="1" applyFill="1" applyBorder="1" applyAlignment="1" applyProtection="1">
      <alignment horizontal="center" wrapText="1"/>
    </xf>
    <xf numFmtId="164" fontId="33" fillId="0" borderId="1" xfId="1" applyNumberFormat="1" applyFont="1" applyFill="1" applyBorder="1" applyAlignment="1" applyProtection="1">
      <alignment horizontal="center" wrapText="1"/>
    </xf>
    <xf numFmtId="164" fontId="33" fillId="0" borderId="25" xfId="1" applyNumberFormat="1" applyFont="1" applyFill="1" applyBorder="1" applyAlignment="1" applyProtection="1">
      <alignment horizontal="center" wrapText="1"/>
    </xf>
    <xf numFmtId="164" fontId="33" fillId="0" borderId="6" xfId="1" applyNumberFormat="1" applyFont="1" applyFill="1" applyBorder="1" applyAlignment="1" applyProtection="1">
      <alignment horizontal="center" wrapText="1"/>
    </xf>
    <xf numFmtId="164" fontId="33" fillId="0" borderId="2" xfId="1" applyNumberFormat="1" applyFont="1" applyFill="1" applyBorder="1" applyAlignment="1" applyProtection="1">
      <alignment horizontal="center" wrapText="1"/>
    </xf>
    <xf numFmtId="164" fontId="33" fillId="0" borderId="26" xfId="1" applyNumberFormat="1" applyFont="1" applyFill="1" applyBorder="1" applyAlignment="1" applyProtection="1">
      <alignment horizontal="center" wrapText="1"/>
    </xf>
    <xf numFmtId="0" fontId="46" fillId="0" borderId="35" xfId="0" applyFont="1" applyBorder="1" applyAlignment="1">
      <alignment horizontal="center" wrapText="1"/>
    </xf>
    <xf numFmtId="0" fontId="46" fillId="0" borderId="36" xfId="0" applyFont="1" applyBorder="1" applyAlignment="1">
      <alignment horizontal="center" wrapText="1"/>
    </xf>
    <xf numFmtId="0" fontId="24" fillId="0" borderId="5"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 fillId="0" borderId="19" xfId="0" applyFont="1" applyBorder="1" applyAlignment="1">
      <alignment horizontal="left"/>
    </xf>
    <xf numFmtId="0" fontId="2" fillId="0" borderId="20" xfId="0" applyFont="1" applyBorder="1" applyAlignment="1">
      <alignment horizontal="left"/>
    </xf>
    <xf numFmtId="0" fontId="19" fillId="0" borderId="0" xfId="0" applyFont="1" applyAlignment="1">
      <alignment horizontal="center" vertical="center" wrapText="1"/>
    </xf>
    <xf numFmtId="44" fontId="19" fillId="0" borderId="0" xfId="0" applyNumberFormat="1" applyFont="1" applyAlignment="1">
      <alignment horizontal="center" vertical="center" wrapText="1"/>
    </xf>
    <xf numFmtId="44" fontId="0" fillId="0" borderId="0" xfId="0" applyNumberFormat="1"/>
    <xf numFmtId="44" fontId="0" fillId="3" borderId="0" xfId="0" applyNumberFormat="1" applyFill="1"/>
    <xf numFmtId="0" fontId="54" fillId="3" borderId="0" xfId="0" applyFont="1" applyFill="1"/>
    <xf numFmtId="44" fontId="54" fillId="3" borderId="0" xfId="0" applyNumberFormat="1" applyFont="1" applyFill="1"/>
    <xf numFmtId="0" fontId="19" fillId="3" borderId="84" xfId="0" applyFont="1" applyFill="1" applyBorder="1"/>
    <xf numFmtId="0" fontId="19" fillId="3" borderId="0" xfId="0" applyFont="1" applyFill="1"/>
    <xf numFmtId="0" fontId="19" fillId="0" borderId="0" xfId="0" applyFont="1" applyAlignment="1">
      <alignment horizontal="right"/>
    </xf>
    <xf numFmtId="0" fontId="19" fillId="4" borderId="85" xfId="0" applyFont="1" applyFill="1" applyBorder="1" applyAlignment="1">
      <alignment horizontal="right"/>
    </xf>
    <xf numFmtId="44" fontId="0" fillId="4" borderId="0" xfId="0" applyNumberFormat="1" applyFill="1"/>
    <xf numFmtId="164" fontId="3" fillId="0" borderId="0" xfId="1" applyNumberFormat="1" applyFont="1" applyFill="1" applyBorder="1" applyAlignment="1" applyProtection="1">
      <alignment vertical="center" wrapText="1"/>
    </xf>
    <xf numFmtId="0" fontId="4" fillId="0" borderId="0" xfId="0" applyFont="1" applyBorder="1" applyAlignment="1">
      <alignment horizontal="center"/>
    </xf>
    <xf numFmtId="0" fontId="3" fillId="0" borderId="8" xfId="0" applyFont="1" applyBorder="1" applyAlignment="1">
      <alignment horizontal="center"/>
    </xf>
    <xf numFmtId="164" fontId="3" fillId="0" borderId="8" xfId="1" applyNumberFormat="1" applyFont="1" applyFill="1" applyBorder="1" applyAlignment="1" applyProtection="1">
      <alignment horizontal="center" vertical="center" wrapText="1"/>
    </xf>
    <xf numFmtId="164" fontId="3" fillId="0" borderId="7" xfId="1" applyNumberFormat="1" applyFont="1" applyFill="1" applyBorder="1" applyAlignment="1" applyProtection="1">
      <alignment horizontal="center" vertical="center" wrapText="1"/>
    </xf>
    <xf numFmtId="0" fontId="3" fillId="0" borderId="0" xfId="0" applyFont="1" applyBorder="1"/>
    <xf numFmtId="0" fontId="38" fillId="0" borderId="0" xfId="0" applyFont="1" applyBorder="1"/>
    <xf numFmtId="0" fontId="0" fillId="0" borderId="10" xfId="0" applyBorder="1" applyAlignment="1">
      <alignment horizontal="right"/>
    </xf>
    <xf numFmtId="0" fontId="0" fillId="0" borderId="0" xfId="0" applyBorder="1" applyAlignment="1">
      <alignment horizontal="right"/>
    </xf>
    <xf numFmtId="0" fontId="0" fillId="0" borderId="0" xfId="0" applyBorder="1"/>
    <xf numFmtId="44" fontId="3" fillId="0" borderId="10" xfId="2" applyFont="1" applyFill="1" applyBorder="1" applyProtection="1"/>
    <xf numFmtId="0" fontId="4" fillId="0" borderId="0" xfId="0" applyFont="1" applyBorder="1" applyAlignment="1">
      <alignment vertical="center"/>
    </xf>
    <xf numFmtId="0" fontId="33" fillId="0" borderId="16"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37" fontId="4" fillId="0" borderId="8" xfId="0" applyNumberFormat="1" applyFont="1" applyBorder="1" applyAlignment="1">
      <alignment horizontal="center" vertical="center"/>
    </xf>
    <xf numFmtId="0" fontId="41" fillId="0" borderId="9" xfId="0" applyFont="1" applyBorder="1" applyAlignment="1">
      <alignment horizontal="center" vertical="center"/>
    </xf>
    <xf numFmtId="37" fontId="4" fillId="0" borderId="0" xfId="0" applyNumberFormat="1" applyFont="1" applyBorder="1" applyAlignment="1">
      <alignment horizontal="right"/>
    </xf>
    <xf numFmtId="164" fontId="3" fillId="0" borderId="9" xfId="1" applyNumberFormat="1" applyFont="1" applyFill="1" applyBorder="1" applyAlignment="1" applyProtection="1">
      <alignment horizontal="center" vertical="center" wrapText="1"/>
    </xf>
    <xf numFmtId="0" fontId="38" fillId="0" borderId="19" xfId="0" applyFont="1" applyBorder="1" applyAlignment="1">
      <alignment horizontal="center" vertical="center"/>
    </xf>
    <xf numFmtId="0" fontId="38" fillId="0" borderId="21" xfId="0" applyFont="1" applyBorder="1" applyAlignment="1">
      <alignment horizontal="center" vertical="center"/>
    </xf>
    <xf numFmtId="0" fontId="38" fillId="0" borderId="20" xfId="0" applyFont="1" applyBorder="1" applyAlignment="1">
      <alignment horizontal="center" vertical="center"/>
    </xf>
    <xf numFmtId="0" fontId="38" fillId="0" borderId="44" xfId="0" applyFont="1" applyBorder="1" applyAlignment="1">
      <alignment horizontal="center" vertical="center"/>
    </xf>
    <xf numFmtId="164" fontId="33" fillId="0" borderId="12" xfId="1" applyNumberFormat="1" applyFont="1" applyFill="1" applyBorder="1" applyAlignment="1" applyProtection="1">
      <alignment horizontal="center" wrapText="1"/>
    </xf>
    <xf numFmtId="164" fontId="33" fillId="0" borderId="14" xfId="1" applyNumberFormat="1" applyFont="1" applyFill="1" applyBorder="1" applyAlignment="1" applyProtection="1">
      <alignment horizontal="center" wrapText="1"/>
    </xf>
    <xf numFmtId="164" fontId="11" fillId="0" borderId="73" xfId="1" applyNumberFormat="1" applyFont="1" applyFill="1" applyBorder="1" applyAlignment="1" applyProtection="1">
      <alignment horizontal="center" vertical="center"/>
    </xf>
    <xf numFmtId="164" fontId="11" fillId="0" borderId="74" xfId="1" applyNumberFormat="1" applyFont="1" applyFill="1" applyBorder="1" applyAlignment="1" applyProtection="1">
      <alignment horizontal="center" vertical="center"/>
    </xf>
    <xf numFmtId="164" fontId="11" fillId="0" borderId="75" xfId="1" applyNumberFormat="1" applyFont="1" applyFill="1" applyBorder="1" applyAlignment="1" applyProtection="1">
      <alignment horizontal="center" vertical="center"/>
    </xf>
    <xf numFmtId="164" fontId="34" fillId="0" borderId="76" xfId="1" applyNumberFormat="1" applyFont="1" applyFill="1" applyBorder="1" applyAlignment="1" applyProtection="1">
      <alignment horizontal="center"/>
    </xf>
    <xf numFmtId="164" fontId="34" fillId="0" borderId="77" xfId="1" applyNumberFormat="1" applyFont="1" applyFill="1" applyBorder="1" applyAlignment="1" applyProtection="1">
      <alignment horizontal="center"/>
    </xf>
    <xf numFmtId="164" fontId="34" fillId="0" borderId="78" xfId="1" applyNumberFormat="1" applyFont="1" applyFill="1" applyBorder="1" applyAlignment="1" applyProtection="1">
      <alignment horizontal="center"/>
    </xf>
    <xf numFmtId="164" fontId="6" fillId="2" borderId="87" xfId="1" applyNumberFormat="1" applyFont="1" applyFill="1" applyBorder="1" applyAlignment="1" applyProtection="1">
      <alignment horizontal="center"/>
      <protection locked="0"/>
    </xf>
    <xf numFmtId="164" fontId="6" fillId="2" borderId="88" xfId="1" applyNumberFormat="1" applyFont="1" applyFill="1" applyBorder="1" applyAlignment="1" applyProtection="1">
      <alignment horizontal="center"/>
      <protection locked="0"/>
    </xf>
    <xf numFmtId="164" fontId="6" fillId="2" borderId="79" xfId="1" applyNumberFormat="1" applyFont="1" applyFill="1" applyBorder="1" applyAlignment="1" applyProtection="1">
      <alignment horizontal="center"/>
      <protection locked="0"/>
    </xf>
    <xf numFmtId="0" fontId="25" fillId="0" borderId="89" xfId="0" applyFont="1" applyBorder="1" applyAlignment="1">
      <alignment horizontal="center"/>
    </xf>
    <xf numFmtId="164" fontId="6" fillId="2" borderId="86" xfId="1" applyNumberFormat="1" applyFont="1" applyFill="1" applyBorder="1" applyAlignment="1" applyProtection="1">
      <alignment horizontal="center"/>
      <protection locked="0"/>
    </xf>
    <xf numFmtId="164" fontId="6" fillId="2" borderId="90" xfId="1" applyNumberFormat="1" applyFont="1" applyFill="1" applyBorder="1" applyAlignment="1" applyProtection="1">
      <alignment horizontal="center"/>
      <protection locked="0"/>
    </xf>
    <xf numFmtId="0" fontId="0" fillId="0" borderId="16" xfId="0" applyBorder="1" applyAlignment="1">
      <alignment horizontal="right"/>
    </xf>
    <xf numFmtId="0" fontId="0" fillId="0" borderId="17" xfId="0" applyBorder="1" applyAlignment="1">
      <alignment horizontal="right"/>
    </xf>
    <xf numFmtId="164" fontId="3" fillId="0" borderId="17" xfId="1" applyNumberFormat="1" applyFont="1" applyFill="1" applyBorder="1" applyAlignment="1" applyProtection="1">
      <alignment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44" fontId="4" fillId="0" borderId="11" xfId="2" applyNumberFormat="1" applyFont="1" applyFill="1" applyBorder="1" applyAlignment="1" applyProtection="1">
      <alignment horizontal="center"/>
    </xf>
    <xf numFmtId="44" fontId="3" fillId="0" borderId="11" xfId="1" applyNumberFormat="1" applyFont="1" applyFill="1" applyBorder="1" applyAlignment="1" applyProtection="1">
      <alignment horizontal="center"/>
    </xf>
    <xf numFmtId="44" fontId="3" fillId="0" borderId="18" xfId="1" applyNumberFormat="1" applyFont="1" applyFill="1" applyBorder="1" applyAlignment="1" applyProtection="1">
      <alignment horizontal="center"/>
    </xf>
    <xf numFmtId="164" fontId="34" fillId="0" borderId="0" xfId="1" applyNumberFormat="1" applyFont="1" applyFill="1" applyBorder="1" applyAlignment="1" applyProtection="1">
      <alignment horizontal="left" vertical="center" wrapText="1"/>
    </xf>
    <xf numFmtId="164" fontId="34" fillId="0" borderId="17" xfId="1" applyNumberFormat="1" applyFont="1" applyFill="1" applyBorder="1" applyAlignment="1" applyProtection="1">
      <alignment horizontal="left" vertical="center" wrapText="1"/>
    </xf>
    <xf numFmtId="0" fontId="4" fillId="0" borderId="16" xfId="0" applyFont="1" applyBorder="1" applyAlignment="1">
      <alignment horizontal="right"/>
    </xf>
    <xf numFmtId="0" fontId="4" fillId="0" borderId="91" xfId="0" applyFont="1" applyBorder="1" applyAlignment="1">
      <alignment horizontal="right"/>
    </xf>
    <xf numFmtId="0" fontId="12" fillId="2" borderId="28" xfId="0" applyFont="1" applyFill="1" applyBorder="1" applyAlignment="1" applyProtection="1">
      <alignment horizontal="center"/>
      <protection locked="0"/>
    </xf>
    <xf numFmtId="166" fontId="12" fillId="0" borderId="48" xfId="0" applyNumberFormat="1" applyFont="1" applyBorder="1"/>
    <xf numFmtId="9" fontId="2" fillId="2" borderId="28" xfId="0" applyNumberFormat="1" applyFont="1" applyFill="1" applyBorder="1" applyAlignment="1" applyProtection="1">
      <alignment horizontal="center"/>
      <protection locked="0"/>
    </xf>
    <xf numFmtId="0" fontId="54" fillId="3" borderId="0" xfId="0" applyFont="1" applyFill="1" applyAlignment="1">
      <alignment horizontal="center"/>
    </xf>
    <xf numFmtId="0" fontId="0" fillId="3" borderId="0" xfId="0" applyFill="1" applyAlignment="1">
      <alignment horizontal="center"/>
    </xf>
    <xf numFmtId="0" fontId="0" fillId="2" borderId="28" xfId="0" applyFill="1" applyBorder="1" applyProtection="1">
      <protection locked="0"/>
    </xf>
    <xf numFmtId="44" fontId="0" fillId="2" borderId="28" xfId="0" applyNumberFormat="1" applyFill="1" applyBorder="1" applyProtection="1">
      <protection locked="0"/>
    </xf>
    <xf numFmtId="0" fontId="0" fillId="2" borderId="28" xfId="0" applyFill="1" applyBorder="1" applyAlignment="1" applyProtection="1">
      <alignment horizontal="center"/>
      <protection locked="0"/>
    </xf>
    <xf numFmtId="0" fontId="11" fillId="2" borderId="28" xfId="0" applyFont="1" applyFill="1" applyBorder="1" applyProtection="1">
      <protection locked="0"/>
    </xf>
    <xf numFmtId="166" fontId="12" fillId="2" borderId="27" xfId="0" applyNumberFormat="1" applyFont="1" applyFill="1" applyBorder="1" applyProtection="1">
      <protection locked="0"/>
    </xf>
    <xf numFmtId="9" fontId="3" fillId="2" borderId="28" xfId="4" applyFont="1" applyFill="1" applyBorder="1" applyAlignment="1" applyProtection="1">
      <alignment vertical="center" wrapText="1"/>
      <protection locked="0"/>
    </xf>
    <xf numFmtId="9" fontId="3" fillId="2" borderId="30" xfId="4" applyFont="1" applyFill="1" applyBorder="1" applyAlignment="1" applyProtection="1">
      <alignment vertical="center" wrapText="1"/>
      <protection locked="0"/>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240031</xdr:colOff>
      <xdr:row>0</xdr:row>
      <xdr:rowOff>24493</xdr:rowOff>
    </xdr:from>
    <xdr:to>
      <xdr:col>0</xdr:col>
      <xdr:colOff>1655990</xdr:colOff>
      <xdr:row>2</xdr:row>
      <xdr:rowOff>206194</xdr:rowOff>
    </xdr:to>
    <xdr:pic>
      <xdr:nvPicPr>
        <xdr:cNvPr id="12" name="Picture 2">
          <a:extLst>
            <a:ext uri="{FF2B5EF4-FFF2-40B4-BE49-F238E27FC236}">
              <a16:creationId xmlns:a16="http://schemas.microsoft.com/office/drawing/2014/main" id="{052F2094-4A55-B2C9-95CC-4AEBB1726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0031" y="24493"/>
          <a:ext cx="1425484" cy="72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17</xdr:col>
      <xdr:colOff>672465</xdr:colOff>
      <xdr:row>10</xdr:row>
      <xdr:rowOff>7760</xdr:rowOff>
    </xdr:from>
    <xdr:ext cx="658282" cy="490463"/>
    <xdr:pic>
      <xdr:nvPicPr>
        <xdr:cNvPr id="2" name="Picture 1">
          <a:extLst>
            <a:ext uri="{FF2B5EF4-FFF2-40B4-BE49-F238E27FC236}">
              <a16:creationId xmlns:a16="http://schemas.microsoft.com/office/drawing/2014/main" id="{F4CB3E51-90B2-42A6-BA1C-3F66BA60F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5505" y="1653680"/>
          <a:ext cx="658282" cy="490463"/>
        </a:xfrm>
        <a:prstGeom prst="rect">
          <a:avLst/>
        </a:prstGeom>
      </xdr:spPr>
    </xdr:pic>
    <xdr:clientData/>
  </xdr:oneCellAnchor>
  <xdr:oneCellAnchor>
    <xdr:from>
      <xdr:col>0</xdr:col>
      <xdr:colOff>203201</xdr:colOff>
      <xdr:row>0</xdr:row>
      <xdr:rowOff>50801</xdr:rowOff>
    </xdr:from>
    <xdr:ext cx="1219200" cy="633320"/>
    <xdr:pic>
      <xdr:nvPicPr>
        <xdr:cNvPr id="3" name="Picture 2">
          <a:extLst>
            <a:ext uri="{FF2B5EF4-FFF2-40B4-BE49-F238E27FC236}">
              <a16:creationId xmlns:a16="http://schemas.microsoft.com/office/drawing/2014/main" id="{72CEDF97-56E9-45D0-9916-C0896E8B466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1" y="50801"/>
          <a:ext cx="1219200" cy="6333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14</xdr:col>
      <xdr:colOff>733157</xdr:colOff>
      <xdr:row>8</xdr:row>
      <xdr:rowOff>99715</xdr:rowOff>
    </xdr:from>
    <xdr:to>
      <xdr:col>14</xdr:col>
      <xdr:colOff>1393952</xdr:colOff>
      <xdr:row>11</xdr:row>
      <xdr:rowOff>116411</xdr:rowOff>
    </xdr:to>
    <xdr:pic>
      <xdr:nvPicPr>
        <xdr:cNvPr id="3" name="Picture 2">
          <a:extLst>
            <a:ext uri="{FF2B5EF4-FFF2-40B4-BE49-F238E27FC236}">
              <a16:creationId xmlns:a16="http://schemas.microsoft.com/office/drawing/2014/main" id="{92D1D010-4D25-44A5-94B4-780BFB6E8941}"/>
            </a:ext>
          </a:extLst>
        </xdr:cNvPr>
        <xdr:cNvPicPr>
          <a:picLocks noChangeAspect="1"/>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13319764" y="2438443"/>
          <a:ext cx="666510" cy="552477"/>
        </a:xfrm>
        <a:prstGeom prst="rect">
          <a:avLst/>
        </a:prstGeom>
      </xdr:spPr>
    </xdr:pic>
    <xdr:clientData/>
  </xdr:twoCellAnchor>
  <xdr:twoCellAnchor editAs="oneCell">
    <xdr:from>
      <xdr:col>0</xdr:col>
      <xdr:colOff>317499</xdr:colOff>
      <xdr:row>0</xdr:row>
      <xdr:rowOff>116417</xdr:rowOff>
    </xdr:from>
    <xdr:to>
      <xdr:col>1</xdr:col>
      <xdr:colOff>551678</xdr:colOff>
      <xdr:row>0</xdr:row>
      <xdr:rowOff>834562</xdr:rowOff>
    </xdr:to>
    <xdr:pic>
      <xdr:nvPicPr>
        <xdr:cNvPr id="5" name="Picture 4">
          <a:extLst>
            <a:ext uri="{FF2B5EF4-FFF2-40B4-BE49-F238E27FC236}">
              <a16:creationId xmlns:a16="http://schemas.microsoft.com/office/drawing/2014/main" id="{CAB286CF-245F-4C67-A308-4D8D0CE19F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9" y="116417"/>
          <a:ext cx="1375833" cy="71814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561975</xdr:colOff>
      <xdr:row>9</xdr:row>
      <xdr:rowOff>36335</xdr:rowOff>
    </xdr:from>
    <xdr:to>
      <xdr:col>15</xdr:col>
      <xdr:colOff>441324</xdr:colOff>
      <xdr:row>11</xdr:row>
      <xdr:rowOff>77218</xdr:rowOff>
    </xdr:to>
    <xdr:pic>
      <xdr:nvPicPr>
        <xdr:cNvPr id="2" name="Picture 1">
          <a:extLst>
            <a:ext uri="{FF2B5EF4-FFF2-40B4-BE49-F238E27FC236}">
              <a16:creationId xmlns:a16="http://schemas.microsoft.com/office/drawing/2014/main" id="{74037D1A-5A21-405A-91EC-1657FF750E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97400" y="1607960"/>
          <a:ext cx="639444" cy="505703"/>
        </a:xfrm>
        <a:prstGeom prst="rect">
          <a:avLst/>
        </a:prstGeom>
      </xdr:spPr>
    </xdr:pic>
    <xdr:clientData/>
  </xdr:twoCellAnchor>
  <xdr:twoCellAnchor editAs="oneCell">
    <xdr:from>
      <xdr:col>0</xdr:col>
      <xdr:colOff>353785</xdr:colOff>
      <xdr:row>0</xdr:row>
      <xdr:rowOff>57694</xdr:rowOff>
    </xdr:from>
    <xdr:to>
      <xdr:col>1</xdr:col>
      <xdr:colOff>133758</xdr:colOff>
      <xdr:row>0</xdr:row>
      <xdr:rowOff>669144</xdr:rowOff>
    </xdr:to>
    <xdr:pic>
      <xdr:nvPicPr>
        <xdr:cNvPr id="15" name="Picture 3">
          <a:extLst>
            <a:ext uri="{FF2B5EF4-FFF2-40B4-BE49-F238E27FC236}">
              <a16:creationId xmlns:a16="http://schemas.microsoft.com/office/drawing/2014/main" id="{539B045D-2FDF-47FF-B046-ECF835A88A0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3785" y="57694"/>
          <a:ext cx="1187359" cy="6152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13</xdr:col>
      <xdr:colOff>472723</xdr:colOff>
      <xdr:row>10</xdr:row>
      <xdr:rowOff>14110</xdr:rowOff>
    </xdr:from>
    <xdr:ext cx="727075" cy="556896"/>
    <xdr:pic>
      <xdr:nvPicPr>
        <xdr:cNvPr id="6" name="Picture 1">
          <a:extLst>
            <a:ext uri="{FF2B5EF4-FFF2-40B4-BE49-F238E27FC236}">
              <a16:creationId xmlns:a16="http://schemas.microsoft.com/office/drawing/2014/main" id="{031E077D-155C-4BF5-91C1-FEE527E14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30158" y="1894345"/>
          <a:ext cx="723264" cy="592245"/>
        </a:xfrm>
        <a:prstGeom prst="rect">
          <a:avLst/>
        </a:prstGeom>
      </xdr:spPr>
    </xdr:pic>
    <xdr:clientData/>
  </xdr:oneCellAnchor>
  <xdr:twoCellAnchor editAs="oneCell">
    <xdr:from>
      <xdr:col>0</xdr:col>
      <xdr:colOff>38100</xdr:colOff>
      <xdr:row>0</xdr:row>
      <xdr:rowOff>45720</xdr:rowOff>
    </xdr:from>
    <xdr:to>
      <xdr:col>0</xdr:col>
      <xdr:colOff>1408218</xdr:colOff>
      <xdr:row>0</xdr:row>
      <xdr:rowOff>741217</xdr:rowOff>
    </xdr:to>
    <xdr:pic>
      <xdr:nvPicPr>
        <xdr:cNvPr id="4" name="Picture 3">
          <a:extLst>
            <a:ext uri="{FF2B5EF4-FFF2-40B4-BE49-F238E27FC236}">
              <a16:creationId xmlns:a16="http://schemas.microsoft.com/office/drawing/2014/main" id="{B3D0A2FB-42DB-4C55-9BC1-AD27D4AEDF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49140" y="45720"/>
          <a:ext cx="1379220" cy="70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EF46C-0523-413F-9B1B-8938F4F11D5B}">
  <sheetPr codeName="Sheet2">
    <pageSetUpPr fitToPage="1"/>
  </sheetPr>
  <dimension ref="A1:N59"/>
  <sheetViews>
    <sheetView zoomScale="120" zoomScaleNormal="120" workbookViewId="0">
      <selection activeCell="B12" sqref="B12"/>
    </sheetView>
  </sheetViews>
  <sheetFormatPr defaultColWidth="17.88671875" defaultRowHeight="14.4" x14ac:dyDescent="0.3"/>
  <cols>
    <col min="1" max="1" width="52.88671875" bestFit="1" customWidth="1"/>
    <col min="2" max="3" width="14.88671875" customWidth="1"/>
    <col min="4" max="4" width="14.88671875" style="28" customWidth="1"/>
    <col min="5" max="5" width="6" style="28" customWidth="1"/>
    <col min="6" max="6" width="4.33203125" customWidth="1"/>
    <col min="7" max="7" width="39.88671875" bestFit="1" customWidth="1"/>
    <col min="8" max="8" width="13.33203125" bestFit="1" customWidth="1"/>
    <col min="9" max="9" width="11.6640625" bestFit="1" customWidth="1"/>
    <col min="10" max="10" width="17.88671875" style="28"/>
    <col min="11" max="11" width="3.88671875" customWidth="1"/>
  </cols>
  <sheetData>
    <row r="1" spans="1:11" ht="24" customHeight="1" x14ac:dyDescent="0.45">
      <c r="A1" s="256" t="s">
        <v>0</v>
      </c>
      <c r="B1" s="256"/>
      <c r="C1" s="256"/>
      <c r="D1" s="256"/>
      <c r="E1" s="256"/>
      <c r="F1" s="256"/>
      <c r="G1" s="256"/>
      <c r="H1" s="256"/>
      <c r="I1" s="256"/>
      <c r="J1" s="256"/>
    </row>
    <row r="2" spans="1:11" ht="19.2" customHeight="1" x14ac:dyDescent="0.3">
      <c r="A2" s="257" t="s">
        <v>1</v>
      </c>
      <c r="B2" s="257"/>
      <c r="C2" s="257"/>
      <c r="D2" s="257"/>
      <c r="E2" s="257"/>
      <c r="F2" s="257"/>
      <c r="G2" s="257"/>
      <c r="H2" s="257"/>
      <c r="I2" s="257"/>
      <c r="J2" s="257"/>
    </row>
    <row r="3" spans="1:11" ht="27" customHeight="1" x14ac:dyDescent="0.3">
      <c r="A3" s="257" t="s">
        <v>2</v>
      </c>
      <c r="B3" s="257"/>
      <c r="C3" s="257"/>
      <c r="D3" s="257"/>
      <c r="E3" s="257"/>
      <c r="F3" s="257"/>
      <c r="G3" s="257"/>
      <c r="H3" s="257"/>
      <c r="I3" s="257"/>
      <c r="J3" s="257"/>
    </row>
    <row r="4" spans="1:11" ht="15.6" customHeight="1" x14ac:dyDescent="0.3">
      <c r="A4" s="48"/>
      <c r="B4" s="48"/>
      <c r="C4" s="48"/>
      <c r="D4" s="48"/>
      <c r="E4" s="48"/>
      <c r="F4" s="48"/>
      <c r="G4" s="48"/>
      <c r="H4" s="48"/>
      <c r="I4" s="48"/>
      <c r="J4" s="48"/>
    </row>
    <row r="5" spans="1:11" ht="15.6" x14ac:dyDescent="0.3">
      <c r="A5" s="45" t="s">
        <v>3</v>
      </c>
      <c r="B5" s="76" t="s">
        <v>4</v>
      </c>
      <c r="C5" s="77" t="s">
        <v>5</v>
      </c>
      <c r="D5" s="77" t="s">
        <v>6</v>
      </c>
      <c r="E5" s="37"/>
      <c r="G5" s="45" t="s">
        <v>7</v>
      </c>
      <c r="H5" s="76" t="s">
        <v>4</v>
      </c>
      <c r="I5" s="77" t="s">
        <v>5</v>
      </c>
      <c r="J5" s="77" t="s">
        <v>6</v>
      </c>
    </row>
    <row r="6" spans="1:11" x14ac:dyDescent="0.3">
      <c r="A6" t="s">
        <v>8</v>
      </c>
      <c r="B6" s="89">
        <v>1</v>
      </c>
      <c r="C6" s="90">
        <v>180000</v>
      </c>
      <c r="D6" s="39">
        <f>B6*C6</f>
        <v>180000</v>
      </c>
      <c r="E6" s="29"/>
      <c r="G6" t="s">
        <v>9</v>
      </c>
      <c r="H6" s="89">
        <v>2</v>
      </c>
      <c r="I6" s="91">
        <v>25</v>
      </c>
      <c r="J6" s="39">
        <f>I6*H6</f>
        <v>50</v>
      </c>
    </row>
    <row r="7" spans="1:11" ht="14.4" customHeight="1" x14ac:dyDescent="0.3">
      <c r="A7" t="s">
        <v>10</v>
      </c>
      <c r="B7" s="89">
        <v>1</v>
      </c>
      <c r="C7" s="90">
        <v>2500</v>
      </c>
      <c r="D7" s="39">
        <f>B7*C7</f>
        <v>2500</v>
      </c>
      <c r="E7" s="29"/>
      <c r="G7" t="s">
        <v>11</v>
      </c>
      <c r="H7" s="89">
        <v>1</v>
      </c>
      <c r="I7" s="91">
        <v>100</v>
      </c>
      <c r="J7" s="39">
        <f>I7*H7</f>
        <v>100</v>
      </c>
    </row>
    <row r="8" spans="1:11" ht="14.4" customHeight="1" x14ac:dyDescent="0.3">
      <c r="A8" t="s">
        <v>12</v>
      </c>
      <c r="B8" s="89">
        <v>1</v>
      </c>
      <c r="C8" s="90">
        <v>1200</v>
      </c>
      <c r="D8" s="39">
        <f>B8*C8</f>
        <v>1200</v>
      </c>
      <c r="E8" s="29"/>
      <c r="G8" t="s">
        <v>13</v>
      </c>
      <c r="I8" s="39"/>
      <c r="J8" s="39"/>
    </row>
    <row r="9" spans="1:11" ht="14.4" customHeight="1" x14ac:dyDescent="0.3">
      <c r="A9" s="40" t="s">
        <v>14</v>
      </c>
      <c r="B9" s="40"/>
      <c r="C9" s="41"/>
      <c r="D9" s="42">
        <f>SUM(D6:D8)</f>
        <v>183700</v>
      </c>
      <c r="E9" s="29"/>
      <c r="G9" t="s">
        <v>15</v>
      </c>
      <c r="H9" s="89">
        <v>1</v>
      </c>
      <c r="I9" s="91">
        <v>150</v>
      </c>
      <c r="J9" s="39">
        <f>H9*I9</f>
        <v>150</v>
      </c>
    </row>
    <row r="10" spans="1:11" ht="14.4" customHeight="1" x14ac:dyDescent="0.3">
      <c r="C10" s="43"/>
      <c r="D10" s="39"/>
      <c r="E10" s="35"/>
      <c r="G10" t="s">
        <v>16</v>
      </c>
      <c r="H10" s="89">
        <v>3</v>
      </c>
      <c r="I10" s="91">
        <v>10</v>
      </c>
      <c r="J10" s="39">
        <f t="shared" ref="J10:J11" si="0">H10*I10</f>
        <v>30</v>
      </c>
    </row>
    <row r="11" spans="1:11" ht="14.4" customHeight="1" x14ac:dyDescent="0.3">
      <c r="A11" s="37" t="s">
        <v>17</v>
      </c>
      <c r="B11" s="76" t="s">
        <v>4</v>
      </c>
      <c r="C11" s="77" t="s">
        <v>5</v>
      </c>
      <c r="D11" s="77" t="s">
        <v>6</v>
      </c>
      <c r="E11" s="37"/>
      <c r="G11" t="s">
        <v>18</v>
      </c>
      <c r="H11" s="89">
        <v>1</v>
      </c>
      <c r="I11" s="91">
        <v>30</v>
      </c>
      <c r="J11" s="39">
        <f t="shared" si="0"/>
        <v>30</v>
      </c>
    </row>
    <row r="12" spans="1:11" ht="15.6" customHeight="1" x14ac:dyDescent="0.3">
      <c r="A12" t="s">
        <v>19</v>
      </c>
      <c r="B12" s="89">
        <v>1</v>
      </c>
      <c r="C12" s="91">
        <v>800</v>
      </c>
      <c r="D12" s="39">
        <f>B12*C12</f>
        <v>800</v>
      </c>
      <c r="E12" s="35"/>
      <c r="G12" t="s">
        <v>20</v>
      </c>
      <c r="I12" s="39"/>
      <c r="J12" s="39"/>
    </row>
    <row r="13" spans="1:11" ht="14.4" customHeight="1" x14ac:dyDescent="0.3">
      <c r="A13" t="s">
        <v>21</v>
      </c>
      <c r="B13" s="89">
        <v>1</v>
      </c>
      <c r="C13" s="91">
        <v>2000</v>
      </c>
      <c r="D13" s="39">
        <f>B13*C13</f>
        <v>2000</v>
      </c>
      <c r="E13" s="35"/>
      <c r="G13" t="s">
        <v>22</v>
      </c>
      <c r="H13" s="89">
        <v>3</v>
      </c>
      <c r="I13" s="91">
        <v>100</v>
      </c>
      <c r="J13" s="39">
        <f>H13*I13</f>
        <v>300</v>
      </c>
      <c r="K13" s="29"/>
    </row>
    <row r="14" spans="1:11" ht="14.4" customHeight="1" x14ac:dyDescent="0.3">
      <c r="A14" t="s">
        <v>23</v>
      </c>
      <c r="B14" s="89">
        <v>1</v>
      </c>
      <c r="C14" s="91">
        <v>1500</v>
      </c>
      <c r="D14" s="39">
        <f>B14*C14</f>
        <v>1500</v>
      </c>
      <c r="E14" s="35"/>
      <c r="G14" t="s">
        <v>24</v>
      </c>
      <c r="H14" s="89">
        <v>10</v>
      </c>
      <c r="I14" s="91">
        <v>20</v>
      </c>
      <c r="J14" s="39">
        <f>H14*I14</f>
        <v>200</v>
      </c>
      <c r="K14" s="29"/>
    </row>
    <row r="15" spans="1:11" ht="14.4" customHeight="1" x14ac:dyDescent="0.3">
      <c r="A15" t="s">
        <v>25</v>
      </c>
      <c r="B15" s="89">
        <v>1</v>
      </c>
      <c r="C15" s="91">
        <v>800</v>
      </c>
      <c r="D15" s="39">
        <f>B15*C15</f>
        <v>800</v>
      </c>
      <c r="E15" s="35"/>
      <c r="G15" t="s">
        <v>26</v>
      </c>
      <c r="H15" s="89">
        <v>10</v>
      </c>
      <c r="I15" s="91">
        <v>5</v>
      </c>
      <c r="J15" s="39">
        <f>H15*I15</f>
        <v>50</v>
      </c>
      <c r="K15" s="29"/>
    </row>
    <row r="16" spans="1:11" ht="14.4" customHeight="1" x14ac:dyDescent="0.3">
      <c r="A16" s="40" t="s">
        <v>14</v>
      </c>
      <c r="B16" s="40"/>
      <c r="C16" s="41"/>
      <c r="D16" s="42">
        <f>SUM(D12:D15)</f>
        <v>5100</v>
      </c>
      <c r="E16" s="35"/>
      <c r="G16" t="s">
        <v>27</v>
      </c>
      <c r="H16" s="89">
        <v>1</v>
      </c>
      <c r="I16" s="91">
        <v>250</v>
      </c>
      <c r="J16" s="39">
        <f>H16*I16</f>
        <v>250</v>
      </c>
    </row>
    <row r="17" spans="1:14" ht="14.4" customHeight="1" x14ac:dyDescent="0.3">
      <c r="C17" s="43"/>
      <c r="D17" s="39"/>
      <c r="E17" s="35"/>
      <c r="G17" t="s">
        <v>28</v>
      </c>
      <c r="H17" s="89">
        <v>1</v>
      </c>
      <c r="I17" s="91">
        <v>100</v>
      </c>
      <c r="J17" s="39">
        <f>H17*I17</f>
        <v>100</v>
      </c>
    </row>
    <row r="18" spans="1:14" ht="14.4" customHeight="1" x14ac:dyDescent="0.3">
      <c r="A18" s="37" t="s">
        <v>29</v>
      </c>
      <c r="B18" s="76" t="s">
        <v>4</v>
      </c>
      <c r="C18" s="77" t="s">
        <v>5</v>
      </c>
      <c r="D18" s="77" t="s">
        <v>6</v>
      </c>
      <c r="E18" s="35"/>
      <c r="G18" t="s">
        <v>30</v>
      </c>
      <c r="H18" s="89">
        <v>1</v>
      </c>
      <c r="I18" s="91">
        <v>500</v>
      </c>
      <c r="J18" s="39">
        <f>I18*H18</f>
        <v>500</v>
      </c>
      <c r="N18" s="29"/>
    </row>
    <row r="19" spans="1:14" ht="15.6" customHeight="1" x14ac:dyDescent="0.3">
      <c r="A19" t="s">
        <v>31</v>
      </c>
      <c r="B19" s="89">
        <v>1</v>
      </c>
      <c r="C19" s="91">
        <v>1000</v>
      </c>
      <c r="D19" s="39">
        <f>B19*C19</f>
        <v>1000</v>
      </c>
      <c r="E19" s="35"/>
      <c r="G19" t="s">
        <v>32</v>
      </c>
      <c r="H19" s="89">
        <v>1</v>
      </c>
      <c r="I19" s="91">
        <v>100</v>
      </c>
      <c r="J19" s="39">
        <f>H19*I19</f>
        <v>100</v>
      </c>
    </row>
    <row r="20" spans="1:14" ht="14.4" customHeight="1" x14ac:dyDescent="0.3">
      <c r="A20" t="s">
        <v>33</v>
      </c>
      <c r="B20" s="89">
        <v>1</v>
      </c>
      <c r="C20" s="91">
        <v>500</v>
      </c>
      <c r="D20" s="39">
        <f t="shared" ref="D20:D22" si="1">B20*C20</f>
        <v>500</v>
      </c>
      <c r="E20" s="35"/>
      <c r="G20" t="s">
        <v>34</v>
      </c>
      <c r="H20" s="89"/>
      <c r="I20" s="91"/>
      <c r="J20" s="39"/>
    </row>
    <row r="21" spans="1:14" ht="14.4" customHeight="1" x14ac:dyDescent="0.3">
      <c r="A21" t="s">
        <v>35</v>
      </c>
      <c r="B21" s="89">
        <v>1</v>
      </c>
      <c r="C21" s="91">
        <v>50</v>
      </c>
      <c r="D21" s="39">
        <f t="shared" si="1"/>
        <v>50</v>
      </c>
      <c r="E21" s="35"/>
      <c r="G21" t="s">
        <v>36</v>
      </c>
      <c r="H21" s="89">
        <v>1</v>
      </c>
      <c r="I21" s="91">
        <v>400</v>
      </c>
      <c r="J21" s="39">
        <f t="shared" ref="J21:J26" si="2">H21*I21</f>
        <v>400</v>
      </c>
    </row>
    <row r="22" spans="1:14" ht="14.4" customHeight="1" x14ac:dyDescent="0.3">
      <c r="A22" t="s">
        <v>37</v>
      </c>
      <c r="B22" s="89">
        <v>1</v>
      </c>
      <c r="C22" s="91">
        <v>250</v>
      </c>
      <c r="D22" s="39">
        <f t="shared" si="1"/>
        <v>250</v>
      </c>
      <c r="E22" s="35"/>
      <c r="G22" t="s">
        <v>38</v>
      </c>
      <c r="H22" s="89">
        <v>1</v>
      </c>
      <c r="I22" s="91">
        <v>100</v>
      </c>
      <c r="J22" s="39">
        <f t="shared" si="2"/>
        <v>100</v>
      </c>
      <c r="K22" s="29"/>
    </row>
    <row r="23" spans="1:14" ht="14.4" customHeight="1" x14ac:dyDescent="0.3">
      <c r="A23" s="40" t="s">
        <v>14</v>
      </c>
      <c r="B23" s="40"/>
      <c r="C23" s="41"/>
      <c r="D23" s="42">
        <f>SUM(D19:D22)</f>
        <v>1800</v>
      </c>
      <c r="E23" s="35"/>
      <c r="G23" t="s">
        <v>39</v>
      </c>
      <c r="H23" s="89">
        <v>1</v>
      </c>
      <c r="I23" s="91">
        <v>75</v>
      </c>
      <c r="J23" s="39">
        <f t="shared" si="2"/>
        <v>75</v>
      </c>
    </row>
    <row r="24" spans="1:14" ht="14.4" customHeight="1" x14ac:dyDescent="0.3">
      <c r="C24" s="43"/>
      <c r="D24" s="39"/>
      <c r="E24" s="35"/>
      <c r="G24" t="s">
        <v>40</v>
      </c>
      <c r="H24" s="89">
        <v>1</v>
      </c>
      <c r="I24" s="91">
        <v>30</v>
      </c>
      <c r="J24" s="39">
        <f t="shared" si="2"/>
        <v>30</v>
      </c>
    </row>
    <row r="25" spans="1:14" ht="14.4" customHeight="1" x14ac:dyDescent="0.3">
      <c r="A25" s="37" t="s">
        <v>41</v>
      </c>
      <c r="B25" s="76" t="s">
        <v>4</v>
      </c>
      <c r="C25" s="77" t="s">
        <v>5</v>
      </c>
      <c r="D25" s="77" t="s">
        <v>6</v>
      </c>
      <c r="E25" s="35"/>
      <c r="G25" t="s">
        <v>42</v>
      </c>
      <c r="H25" s="89">
        <v>1</v>
      </c>
      <c r="I25" s="91">
        <v>150</v>
      </c>
      <c r="J25" s="39">
        <f t="shared" si="2"/>
        <v>150</v>
      </c>
    </row>
    <row r="26" spans="1:14" ht="15.6" customHeight="1" x14ac:dyDescent="0.3">
      <c r="A26" t="s">
        <v>43</v>
      </c>
      <c r="B26" s="89">
        <v>1</v>
      </c>
      <c r="C26" s="91">
        <v>20</v>
      </c>
      <c r="D26" s="39">
        <f>C26*B26</f>
        <v>20</v>
      </c>
      <c r="E26" s="44"/>
      <c r="G26" t="s">
        <v>44</v>
      </c>
      <c r="H26" s="89">
        <v>1</v>
      </c>
      <c r="I26" s="91">
        <v>40</v>
      </c>
      <c r="J26" s="39">
        <f t="shared" si="2"/>
        <v>40</v>
      </c>
    </row>
    <row r="27" spans="1:14" ht="14.4" customHeight="1" x14ac:dyDescent="0.3">
      <c r="A27" t="s">
        <v>45</v>
      </c>
      <c r="B27" s="89">
        <v>1</v>
      </c>
      <c r="C27" s="91">
        <v>200</v>
      </c>
      <c r="D27" s="39">
        <f>C27*B27</f>
        <v>200</v>
      </c>
      <c r="E27" s="29"/>
      <c r="G27" t="s">
        <v>46</v>
      </c>
      <c r="I27" s="39"/>
      <c r="J27" s="39"/>
    </row>
    <row r="28" spans="1:14" ht="14.4" customHeight="1" x14ac:dyDescent="0.3">
      <c r="A28" t="s">
        <v>47</v>
      </c>
      <c r="B28" s="89">
        <v>1</v>
      </c>
      <c r="C28" s="91">
        <v>50</v>
      </c>
      <c r="D28" s="39">
        <f>C28*B28</f>
        <v>50</v>
      </c>
      <c r="E28" s="29"/>
      <c r="G28" t="s">
        <v>48</v>
      </c>
      <c r="H28" s="89">
        <v>1</v>
      </c>
      <c r="I28" s="91">
        <v>1000</v>
      </c>
      <c r="J28" s="39">
        <f>H28*I28</f>
        <v>1000</v>
      </c>
    </row>
    <row r="29" spans="1:14" ht="14.4" customHeight="1" x14ac:dyDescent="0.3">
      <c r="A29" t="s">
        <v>49</v>
      </c>
      <c r="B29" s="89">
        <v>1</v>
      </c>
      <c r="C29" s="91">
        <v>50</v>
      </c>
      <c r="D29" s="39">
        <f>C29*B29</f>
        <v>50</v>
      </c>
      <c r="E29" s="29"/>
      <c r="G29" t="s">
        <v>50</v>
      </c>
      <c r="H29" s="89">
        <v>1</v>
      </c>
      <c r="I29" s="91">
        <v>400</v>
      </c>
      <c r="J29" s="39">
        <f>H29*I29</f>
        <v>400</v>
      </c>
    </row>
    <row r="30" spans="1:14" ht="14.4" customHeight="1" x14ac:dyDescent="0.3">
      <c r="C30" s="43"/>
      <c r="D30" s="39"/>
      <c r="E30" s="29"/>
      <c r="G30" t="s">
        <v>51</v>
      </c>
      <c r="H30" s="89">
        <v>1</v>
      </c>
      <c r="I30" s="91">
        <v>500</v>
      </c>
      <c r="J30" s="39">
        <f>H30*I30</f>
        <v>500</v>
      </c>
    </row>
    <row r="31" spans="1:14" ht="14.4" customHeight="1" x14ac:dyDescent="0.3">
      <c r="A31" s="40" t="s">
        <v>14</v>
      </c>
      <c r="B31" s="40"/>
      <c r="C31" s="41"/>
      <c r="D31" s="42">
        <f>SUM(D26:D29)</f>
        <v>320</v>
      </c>
      <c r="E31" s="35"/>
      <c r="G31" t="s">
        <v>52</v>
      </c>
      <c r="H31" s="89">
        <v>1</v>
      </c>
      <c r="I31" s="91">
        <v>500</v>
      </c>
      <c r="J31" s="39">
        <f>H31*I31</f>
        <v>500</v>
      </c>
    </row>
    <row r="32" spans="1:14" ht="14.4" customHeight="1" x14ac:dyDescent="0.3">
      <c r="C32" s="43"/>
      <c r="D32" s="39"/>
      <c r="E32"/>
      <c r="G32" s="40" t="s">
        <v>14</v>
      </c>
      <c r="H32" s="40"/>
      <c r="I32" s="41"/>
      <c r="J32" s="42">
        <f>SUM(J6:J31)</f>
        <v>5055</v>
      </c>
    </row>
    <row r="33" spans="1:10" ht="15.6" customHeight="1" x14ac:dyDescent="0.3">
      <c r="A33" s="45" t="s">
        <v>53</v>
      </c>
      <c r="B33" s="76" t="s">
        <v>4</v>
      </c>
      <c r="C33" s="77" t="s">
        <v>5</v>
      </c>
      <c r="D33" s="77" t="s">
        <v>6</v>
      </c>
      <c r="E33"/>
      <c r="J33" s="35"/>
    </row>
    <row r="34" spans="1:10" ht="14.4" customHeight="1" x14ac:dyDescent="0.3">
      <c r="A34" t="s">
        <v>54</v>
      </c>
      <c r="B34" s="89">
        <v>3</v>
      </c>
      <c r="C34" s="91">
        <v>50</v>
      </c>
      <c r="D34" s="39">
        <f>B34*C34</f>
        <v>150</v>
      </c>
      <c r="E34" s="35"/>
      <c r="G34" s="45" t="s">
        <v>55</v>
      </c>
      <c r="H34" s="46" t="s">
        <v>4</v>
      </c>
      <c r="I34" s="46" t="s">
        <v>5</v>
      </c>
      <c r="J34" s="46" t="s">
        <v>6</v>
      </c>
    </row>
    <row r="35" spans="1:10" ht="14.4" customHeight="1" x14ac:dyDescent="0.3">
      <c r="A35" t="s">
        <v>56</v>
      </c>
      <c r="B35" s="89">
        <v>3</v>
      </c>
      <c r="C35" s="91">
        <v>50</v>
      </c>
      <c r="D35" s="39">
        <f>B35*C35</f>
        <v>150</v>
      </c>
      <c r="E35" s="29"/>
      <c r="G35" t="s">
        <v>57</v>
      </c>
      <c r="H35" s="89">
        <v>1</v>
      </c>
      <c r="I35" s="91">
        <v>1500</v>
      </c>
      <c r="J35" s="39">
        <f t="shared" ref="J35:J41" si="3">H35*I35</f>
        <v>1500</v>
      </c>
    </row>
    <row r="36" spans="1:10" ht="15.6" customHeight="1" x14ac:dyDescent="0.3">
      <c r="A36" t="s">
        <v>58</v>
      </c>
      <c r="B36" s="89">
        <v>1</v>
      </c>
      <c r="C36" s="91">
        <v>800</v>
      </c>
      <c r="D36" s="39">
        <f>B36*C36</f>
        <v>800</v>
      </c>
      <c r="E36" s="29"/>
      <c r="G36" t="s">
        <v>59</v>
      </c>
      <c r="H36" s="89">
        <v>1</v>
      </c>
      <c r="I36" s="91">
        <v>1500</v>
      </c>
      <c r="J36" s="39">
        <f t="shared" si="3"/>
        <v>1500</v>
      </c>
    </row>
    <row r="37" spans="1:10" ht="14.4" customHeight="1" x14ac:dyDescent="0.3">
      <c r="A37" t="s">
        <v>60</v>
      </c>
      <c r="B37" s="89">
        <v>1</v>
      </c>
      <c r="C37" s="91">
        <v>500</v>
      </c>
      <c r="D37" s="39">
        <f>B37*C37</f>
        <v>500</v>
      </c>
      <c r="E37" s="29"/>
      <c r="G37" t="s">
        <v>61</v>
      </c>
      <c r="H37" s="89">
        <v>1</v>
      </c>
      <c r="I37" s="91">
        <v>1000</v>
      </c>
      <c r="J37" s="39">
        <f t="shared" si="3"/>
        <v>1000</v>
      </c>
    </row>
    <row r="38" spans="1:10" ht="14.4" customHeight="1" x14ac:dyDescent="0.3">
      <c r="A38" s="40" t="s">
        <v>14</v>
      </c>
      <c r="B38" s="40"/>
      <c r="C38" s="41"/>
      <c r="D38" s="42">
        <f>SUM(D34:D37)</f>
        <v>1600</v>
      </c>
      <c r="E38" s="29"/>
      <c r="G38" t="s">
        <v>62</v>
      </c>
      <c r="H38" s="89">
        <v>1</v>
      </c>
      <c r="I38" s="91">
        <v>200</v>
      </c>
      <c r="J38" s="39">
        <f t="shared" si="3"/>
        <v>200</v>
      </c>
    </row>
    <row r="39" spans="1:10" ht="14.4" customHeight="1" x14ac:dyDescent="0.3">
      <c r="C39" s="43"/>
      <c r="D39" s="39"/>
      <c r="E39"/>
      <c r="G39" t="s">
        <v>63</v>
      </c>
      <c r="H39" s="89">
        <v>1</v>
      </c>
      <c r="I39" s="91">
        <v>200</v>
      </c>
      <c r="J39" s="39">
        <f t="shared" si="3"/>
        <v>200</v>
      </c>
    </row>
    <row r="40" spans="1:10" ht="14.4" customHeight="1" x14ac:dyDescent="0.3">
      <c r="C40" s="43"/>
      <c r="D40" s="39"/>
      <c r="E40"/>
      <c r="G40" t="s">
        <v>64</v>
      </c>
      <c r="H40" s="89">
        <v>1</v>
      </c>
      <c r="I40" s="91">
        <v>200</v>
      </c>
      <c r="J40" s="39">
        <f t="shared" si="3"/>
        <v>200</v>
      </c>
    </row>
    <row r="41" spans="1:10" ht="15.6" customHeight="1" x14ac:dyDescent="0.3">
      <c r="A41" s="37" t="s">
        <v>65</v>
      </c>
      <c r="B41" s="76" t="s">
        <v>4</v>
      </c>
      <c r="C41" s="77" t="s">
        <v>5</v>
      </c>
      <c r="D41" s="77" t="s">
        <v>6</v>
      </c>
      <c r="E41"/>
      <c r="G41" t="s">
        <v>66</v>
      </c>
      <c r="H41" s="89">
        <v>1</v>
      </c>
      <c r="I41" s="91">
        <v>200</v>
      </c>
      <c r="J41" s="39">
        <f t="shared" si="3"/>
        <v>200</v>
      </c>
    </row>
    <row r="42" spans="1:10" ht="14.4" customHeight="1" x14ac:dyDescent="0.3">
      <c r="A42" t="s">
        <v>67</v>
      </c>
      <c r="B42" s="89">
        <v>1</v>
      </c>
      <c r="C42" s="91">
        <v>85</v>
      </c>
      <c r="D42" s="39">
        <f>C42*B42</f>
        <v>85</v>
      </c>
      <c r="E42"/>
      <c r="G42" s="40" t="s">
        <v>14</v>
      </c>
      <c r="H42" s="40"/>
      <c r="I42" s="41"/>
      <c r="J42" s="41">
        <f>SUM(J35:J41)</f>
        <v>4800</v>
      </c>
    </row>
    <row r="43" spans="1:10" ht="14.4" customHeight="1" x14ac:dyDescent="0.3">
      <c r="A43" t="s">
        <v>68</v>
      </c>
      <c r="B43" s="89">
        <v>1</v>
      </c>
      <c r="C43" s="91">
        <v>100</v>
      </c>
      <c r="D43" s="39">
        <f>C43*B43</f>
        <v>100</v>
      </c>
      <c r="E43"/>
      <c r="J43" s="35"/>
    </row>
    <row r="44" spans="1:10" ht="14.4" customHeight="1" x14ac:dyDescent="0.3">
      <c r="A44" t="s">
        <v>69</v>
      </c>
      <c r="B44" s="89">
        <v>2</v>
      </c>
      <c r="C44" s="91">
        <v>48</v>
      </c>
      <c r="D44" s="39">
        <f>C44*B44</f>
        <v>96</v>
      </c>
      <c r="E44"/>
      <c r="J44" s="35"/>
    </row>
    <row r="45" spans="1:10" ht="14.4" customHeight="1" x14ac:dyDescent="0.3">
      <c r="A45" t="s">
        <v>70</v>
      </c>
      <c r="B45" s="89">
        <v>1</v>
      </c>
      <c r="C45" s="91">
        <v>25</v>
      </c>
      <c r="D45" s="39">
        <f>C45*B45</f>
        <v>25</v>
      </c>
      <c r="E45"/>
      <c r="G45" s="45" t="s">
        <v>71</v>
      </c>
      <c r="H45" s="45"/>
      <c r="I45" s="45"/>
      <c r="J45" s="47">
        <f>J32+D9+D16+D23+D31+D38+D46+J42</f>
        <v>202681</v>
      </c>
    </row>
    <row r="46" spans="1:10" ht="14.4" customHeight="1" x14ac:dyDescent="0.3">
      <c r="A46" s="40" t="s">
        <v>14</v>
      </c>
      <c r="B46" s="40"/>
      <c r="C46" s="41"/>
      <c r="D46" s="42">
        <f>SUM(D42:D45)</f>
        <v>306</v>
      </c>
      <c r="E46" s="35"/>
      <c r="G46" s="30" t="s">
        <v>72</v>
      </c>
      <c r="H46" s="30"/>
      <c r="I46" s="30"/>
      <c r="J46" s="42">
        <f>J45*0.15</f>
        <v>30402.149999999998</v>
      </c>
    </row>
    <row r="47" spans="1:10" ht="14.4" customHeight="1" x14ac:dyDescent="0.3">
      <c r="C47" s="43"/>
      <c r="D47" s="39"/>
      <c r="E47" s="35"/>
    </row>
    <row r="48" spans="1:10" ht="14.4" customHeight="1" x14ac:dyDescent="0.3">
      <c r="A48" s="37"/>
      <c r="B48" s="37"/>
      <c r="C48" s="37"/>
      <c r="D48" s="37"/>
      <c r="E48" s="35"/>
      <c r="J48" s="35"/>
    </row>
    <row r="49" spans="1:10" ht="14.4" customHeight="1" x14ac:dyDescent="0.3">
      <c r="D49" s="35"/>
      <c r="E49" s="35"/>
      <c r="J49" s="35"/>
    </row>
    <row r="50" spans="1:10" ht="14.4" customHeight="1" x14ac:dyDescent="0.3">
      <c r="D50" s="35"/>
      <c r="E50" s="35"/>
      <c r="J50" s="35"/>
    </row>
    <row r="51" spans="1:10" ht="14.4" customHeight="1" x14ac:dyDescent="0.3">
      <c r="A51" s="254" t="s">
        <v>73</v>
      </c>
      <c r="B51" s="254"/>
      <c r="C51" s="254"/>
      <c r="D51" s="254"/>
      <c r="E51" s="35"/>
      <c r="J51" s="35"/>
    </row>
    <row r="52" spans="1:10" x14ac:dyDescent="0.3">
      <c r="A52" s="254" t="s">
        <v>74</v>
      </c>
      <c r="B52" s="254"/>
      <c r="C52" s="254"/>
      <c r="D52" s="254"/>
      <c r="E52" s="35"/>
      <c r="J52" s="35"/>
    </row>
    <row r="53" spans="1:10" x14ac:dyDescent="0.3">
      <c r="A53" t="s">
        <v>75</v>
      </c>
      <c r="B53">
        <v>1</v>
      </c>
      <c r="C53" s="38">
        <v>180000</v>
      </c>
      <c r="D53" s="39">
        <f>B53*C53</f>
        <v>180000</v>
      </c>
      <c r="E53" s="29"/>
      <c r="J53" s="35"/>
    </row>
    <row r="54" spans="1:10" x14ac:dyDescent="0.3">
      <c r="A54" s="40"/>
      <c r="B54" s="40"/>
      <c r="C54" s="40"/>
      <c r="D54" s="36"/>
      <c r="E54" s="35"/>
      <c r="J54" s="35"/>
    </row>
    <row r="55" spans="1:10" x14ac:dyDescent="0.3">
      <c r="D55" s="35"/>
      <c r="E55" s="35"/>
      <c r="J55" s="35"/>
    </row>
    <row r="56" spans="1:10" x14ac:dyDescent="0.3">
      <c r="D56" s="35"/>
      <c r="E56" s="35"/>
      <c r="J56" s="35"/>
    </row>
    <row r="57" spans="1:10" x14ac:dyDescent="0.3">
      <c r="A57" s="255" t="s">
        <v>76</v>
      </c>
      <c r="B57" s="255"/>
      <c r="C57" s="255"/>
      <c r="D57" s="255"/>
      <c r="E57" s="255"/>
      <c r="F57" s="255"/>
      <c r="G57" s="255"/>
      <c r="J57" s="35"/>
    </row>
    <row r="58" spans="1:10" x14ac:dyDescent="0.3">
      <c r="A58" s="29"/>
    </row>
    <row r="59" spans="1:10" x14ac:dyDescent="0.3">
      <c r="A59" s="29" t="s">
        <v>77</v>
      </c>
    </row>
  </sheetData>
  <sheetProtection algorithmName="SHA-512" hashValue="D5gwMG5M0pMSPS/7xk8S7yvTRj+qxQnXUFIeZ7Ivbr9INUbLoV73nqNXKonbqkbWPivFGIWsWnETPw2dAoTCoQ==" saltValue="YQ7vGmE4mpOgiXYRedlI0w==" spinCount="100000" sheet="1" objects="1" scenarios="1"/>
  <protectedRanges>
    <protectedRange algorithmName="SHA-512" hashValue="onCbc12lEZ6k6J1ZWxs7mQHPE6RcINd8sUuLvoXXE55UwJgzzUVw//UTbvzCeLZ8TNB1DA+XEraBZAt9XdQCKw==" saltValue="4Hd90WOzpx0BSlfu2Tj/RQ==" spinCount="100000" sqref="A59 B6:C8 H6:I7 H9:I11 H13:I26 H28:I31 H35:I41 B12:C15 B19:C22 B26:C29 B34:C37 B42:C45" name="Startupexpenses"/>
  </protectedRanges>
  <mergeCells count="6">
    <mergeCell ref="A51:D51"/>
    <mergeCell ref="A52:D52"/>
    <mergeCell ref="A57:G57"/>
    <mergeCell ref="A1:J1"/>
    <mergeCell ref="A2:J2"/>
    <mergeCell ref="A3:J3"/>
  </mergeCells>
  <pageMargins left="0.7" right="0.7" top="0.75" bottom="0.75" header="0.3" footer="0.3"/>
  <pageSetup scale="48"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2DF1-3522-4079-82CE-D524325A75B8}">
  <sheetPr>
    <pageSetUpPr fitToPage="1"/>
  </sheetPr>
  <dimension ref="A1:U91"/>
  <sheetViews>
    <sheetView tabSelected="1" topLeftCell="A15" zoomScale="90" zoomScaleNormal="90" workbookViewId="0">
      <selection activeCell="K31" sqref="K31"/>
    </sheetView>
  </sheetViews>
  <sheetFormatPr defaultRowHeight="18" customHeight="1" x14ac:dyDescent="0.3"/>
  <cols>
    <col min="1" max="1" width="11.33203125" customWidth="1"/>
    <col min="2" max="2" width="35.33203125" customWidth="1"/>
    <col min="3" max="3" width="14" customWidth="1"/>
    <col min="4" max="4" width="13.109375" customWidth="1"/>
    <col min="5" max="5" width="0.88671875" customWidth="1"/>
    <col min="6" max="6" width="11.33203125" customWidth="1"/>
    <col min="7" max="7" width="12.44140625" bestFit="1" customWidth="1"/>
    <col min="8" max="8" width="0.6640625" customWidth="1"/>
    <col min="9" max="9" width="28.44140625" customWidth="1"/>
    <col min="10" max="10" width="14.5546875" bestFit="1" customWidth="1"/>
    <col min="11" max="11" width="12.44140625" customWidth="1"/>
    <col min="12" max="12" width="13.109375" customWidth="1"/>
    <col min="13" max="13" width="5.109375" customWidth="1"/>
    <col min="14" max="18" width="11.33203125" customWidth="1"/>
    <col min="19" max="19" width="0" hidden="1" customWidth="1"/>
    <col min="260" max="260" width="14.109375" customWidth="1"/>
    <col min="261" max="261" width="32.88671875" customWidth="1"/>
    <col min="262" max="274" width="11.33203125" customWidth="1"/>
    <col min="275" max="275" width="0" hidden="1" customWidth="1"/>
    <col min="516" max="516" width="14.109375" customWidth="1"/>
    <col min="517" max="517" width="32.88671875" customWidth="1"/>
    <col min="518" max="530" width="11.33203125" customWidth="1"/>
    <col min="531" max="531" width="0" hidden="1" customWidth="1"/>
    <col min="772" max="772" width="14.109375" customWidth="1"/>
    <col min="773" max="773" width="32.88671875" customWidth="1"/>
    <col min="774" max="786" width="11.33203125" customWidth="1"/>
    <col min="787" max="787" width="0" hidden="1" customWidth="1"/>
    <col min="1028" max="1028" width="14.109375" customWidth="1"/>
    <col min="1029" max="1029" width="32.88671875" customWidth="1"/>
    <col min="1030" max="1042" width="11.33203125" customWidth="1"/>
    <col min="1043" max="1043" width="0" hidden="1" customWidth="1"/>
    <col min="1284" max="1284" width="14.109375" customWidth="1"/>
    <col min="1285" max="1285" width="32.88671875" customWidth="1"/>
    <col min="1286" max="1298" width="11.33203125" customWidth="1"/>
    <col min="1299" max="1299" width="0" hidden="1" customWidth="1"/>
    <col min="1540" max="1540" width="14.109375" customWidth="1"/>
    <col min="1541" max="1541" width="32.88671875" customWidth="1"/>
    <col min="1542" max="1554" width="11.33203125" customWidth="1"/>
    <col min="1555" max="1555" width="0" hidden="1" customWidth="1"/>
    <col min="1796" max="1796" width="14.109375" customWidth="1"/>
    <col min="1797" max="1797" width="32.88671875" customWidth="1"/>
    <col min="1798" max="1810" width="11.33203125" customWidth="1"/>
    <col min="1811" max="1811" width="0" hidden="1" customWidth="1"/>
    <col min="2052" max="2052" width="14.109375" customWidth="1"/>
    <col min="2053" max="2053" width="32.88671875" customWidth="1"/>
    <col min="2054" max="2066" width="11.33203125" customWidth="1"/>
    <col min="2067" max="2067" width="0" hidden="1" customWidth="1"/>
    <col min="2308" max="2308" width="14.109375" customWidth="1"/>
    <col min="2309" max="2309" width="32.88671875" customWidth="1"/>
    <col min="2310" max="2322" width="11.33203125" customWidth="1"/>
    <col min="2323" max="2323" width="0" hidden="1" customWidth="1"/>
    <col min="2564" max="2564" width="14.109375" customWidth="1"/>
    <col min="2565" max="2565" width="32.88671875" customWidth="1"/>
    <col min="2566" max="2578" width="11.33203125" customWidth="1"/>
    <col min="2579" max="2579" width="0" hidden="1" customWidth="1"/>
    <col min="2820" max="2820" width="14.109375" customWidth="1"/>
    <col min="2821" max="2821" width="32.88671875" customWidth="1"/>
    <col min="2822" max="2834" width="11.33203125" customWidth="1"/>
    <col min="2835" max="2835" width="0" hidden="1" customWidth="1"/>
    <col min="3076" max="3076" width="14.109375" customWidth="1"/>
    <col min="3077" max="3077" width="32.88671875" customWidth="1"/>
    <col min="3078" max="3090" width="11.33203125" customWidth="1"/>
    <col min="3091" max="3091" width="0" hidden="1" customWidth="1"/>
    <col min="3332" max="3332" width="14.109375" customWidth="1"/>
    <col min="3333" max="3333" width="32.88671875" customWidth="1"/>
    <col min="3334" max="3346" width="11.33203125" customWidth="1"/>
    <col min="3347" max="3347" width="0" hidden="1" customWidth="1"/>
    <col min="3588" max="3588" width="14.109375" customWidth="1"/>
    <col min="3589" max="3589" width="32.88671875" customWidth="1"/>
    <col min="3590" max="3602" width="11.33203125" customWidth="1"/>
    <col min="3603" max="3603" width="0" hidden="1" customWidth="1"/>
    <col min="3844" max="3844" width="14.109375" customWidth="1"/>
    <col min="3845" max="3845" width="32.88671875" customWidth="1"/>
    <col min="3846" max="3858" width="11.33203125" customWidth="1"/>
    <col min="3859" max="3859" width="0" hidden="1" customWidth="1"/>
    <col min="4100" max="4100" width="14.109375" customWidth="1"/>
    <col min="4101" max="4101" width="32.88671875" customWidth="1"/>
    <col min="4102" max="4114" width="11.33203125" customWidth="1"/>
    <col min="4115" max="4115" width="0" hidden="1" customWidth="1"/>
    <col min="4356" max="4356" width="14.109375" customWidth="1"/>
    <col min="4357" max="4357" width="32.88671875" customWidth="1"/>
    <col min="4358" max="4370" width="11.33203125" customWidth="1"/>
    <col min="4371" max="4371" width="0" hidden="1" customWidth="1"/>
    <col min="4612" max="4612" width="14.109375" customWidth="1"/>
    <col min="4613" max="4613" width="32.88671875" customWidth="1"/>
    <col min="4614" max="4626" width="11.33203125" customWidth="1"/>
    <col min="4627" max="4627" width="0" hidden="1" customWidth="1"/>
    <col min="4868" max="4868" width="14.109375" customWidth="1"/>
    <col min="4869" max="4869" width="32.88671875" customWidth="1"/>
    <col min="4870" max="4882" width="11.33203125" customWidth="1"/>
    <col min="4883" max="4883" width="0" hidden="1" customWidth="1"/>
    <col min="5124" max="5124" width="14.109375" customWidth="1"/>
    <col min="5125" max="5125" width="32.88671875" customWidth="1"/>
    <col min="5126" max="5138" width="11.33203125" customWidth="1"/>
    <col min="5139" max="5139" width="0" hidden="1" customWidth="1"/>
    <col min="5380" max="5380" width="14.109375" customWidth="1"/>
    <col min="5381" max="5381" width="32.88671875" customWidth="1"/>
    <col min="5382" max="5394" width="11.33203125" customWidth="1"/>
    <col min="5395" max="5395" width="0" hidden="1" customWidth="1"/>
    <col min="5636" max="5636" width="14.109375" customWidth="1"/>
    <col min="5637" max="5637" width="32.88671875" customWidth="1"/>
    <col min="5638" max="5650" width="11.33203125" customWidth="1"/>
    <col min="5651" max="5651" width="0" hidden="1" customWidth="1"/>
    <col min="5892" max="5892" width="14.109375" customWidth="1"/>
    <col min="5893" max="5893" width="32.88671875" customWidth="1"/>
    <col min="5894" max="5906" width="11.33203125" customWidth="1"/>
    <col min="5907" max="5907" width="0" hidden="1" customWidth="1"/>
    <col min="6148" max="6148" width="14.109375" customWidth="1"/>
    <col min="6149" max="6149" width="32.88671875" customWidth="1"/>
    <col min="6150" max="6162" width="11.33203125" customWidth="1"/>
    <col min="6163" max="6163" width="0" hidden="1" customWidth="1"/>
    <col min="6404" max="6404" width="14.109375" customWidth="1"/>
    <col min="6405" max="6405" width="32.88671875" customWidth="1"/>
    <col min="6406" max="6418" width="11.33203125" customWidth="1"/>
    <col min="6419" max="6419" width="0" hidden="1" customWidth="1"/>
    <col min="6660" max="6660" width="14.109375" customWidth="1"/>
    <col min="6661" max="6661" width="32.88671875" customWidth="1"/>
    <col min="6662" max="6674" width="11.33203125" customWidth="1"/>
    <col min="6675" max="6675" width="0" hidden="1" customWidth="1"/>
    <col min="6916" max="6916" width="14.109375" customWidth="1"/>
    <col min="6917" max="6917" width="32.88671875" customWidth="1"/>
    <col min="6918" max="6930" width="11.33203125" customWidth="1"/>
    <col min="6931" max="6931" width="0" hidden="1" customWidth="1"/>
    <col min="7172" max="7172" width="14.109375" customWidth="1"/>
    <col min="7173" max="7173" width="32.88671875" customWidth="1"/>
    <col min="7174" max="7186" width="11.33203125" customWidth="1"/>
    <col min="7187" max="7187" width="0" hidden="1" customWidth="1"/>
    <col min="7428" max="7428" width="14.109375" customWidth="1"/>
    <col min="7429" max="7429" width="32.88671875" customWidth="1"/>
    <col min="7430" max="7442" width="11.33203125" customWidth="1"/>
    <col min="7443" max="7443" width="0" hidden="1" customWidth="1"/>
    <col min="7684" max="7684" width="14.109375" customWidth="1"/>
    <col min="7685" max="7685" width="32.88671875" customWidth="1"/>
    <col min="7686" max="7698" width="11.33203125" customWidth="1"/>
    <col min="7699" max="7699" width="0" hidden="1" customWidth="1"/>
    <col min="7940" max="7940" width="14.109375" customWidth="1"/>
    <col min="7941" max="7941" width="32.88671875" customWidth="1"/>
    <col min="7942" max="7954" width="11.33203125" customWidth="1"/>
    <col min="7955" max="7955" width="0" hidden="1" customWidth="1"/>
    <col min="8196" max="8196" width="14.109375" customWidth="1"/>
    <col min="8197" max="8197" width="32.88671875" customWidth="1"/>
    <col min="8198" max="8210" width="11.33203125" customWidth="1"/>
    <col min="8211" max="8211" width="0" hidden="1" customWidth="1"/>
    <col min="8452" max="8452" width="14.109375" customWidth="1"/>
    <col min="8453" max="8453" width="32.88671875" customWidth="1"/>
    <col min="8454" max="8466" width="11.33203125" customWidth="1"/>
    <col min="8467" max="8467" width="0" hidden="1" customWidth="1"/>
    <col min="8708" max="8708" width="14.109375" customWidth="1"/>
    <col min="8709" max="8709" width="32.88671875" customWidth="1"/>
    <col min="8710" max="8722" width="11.33203125" customWidth="1"/>
    <col min="8723" max="8723" width="0" hidden="1" customWidth="1"/>
    <col min="8964" max="8964" width="14.109375" customWidth="1"/>
    <col min="8965" max="8965" width="32.88671875" customWidth="1"/>
    <col min="8966" max="8978" width="11.33203125" customWidth="1"/>
    <col min="8979" max="8979" width="0" hidden="1" customWidth="1"/>
    <col min="9220" max="9220" width="14.109375" customWidth="1"/>
    <col min="9221" max="9221" width="32.88671875" customWidth="1"/>
    <col min="9222" max="9234" width="11.33203125" customWidth="1"/>
    <col min="9235" max="9235" width="0" hidden="1" customWidth="1"/>
    <col min="9476" max="9476" width="14.109375" customWidth="1"/>
    <col min="9477" max="9477" width="32.88671875" customWidth="1"/>
    <col min="9478" max="9490" width="11.33203125" customWidth="1"/>
    <col min="9491" max="9491" width="0" hidden="1" customWidth="1"/>
    <col min="9732" max="9732" width="14.109375" customWidth="1"/>
    <col min="9733" max="9733" width="32.88671875" customWidth="1"/>
    <col min="9734" max="9746" width="11.33203125" customWidth="1"/>
    <col min="9747" max="9747" width="0" hidden="1" customWidth="1"/>
    <col min="9988" max="9988" width="14.109375" customWidth="1"/>
    <col min="9989" max="9989" width="32.88671875" customWidth="1"/>
    <col min="9990" max="10002" width="11.33203125" customWidth="1"/>
    <col min="10003" max="10003" width="0" hidden="1" customWidth="1"/>
    <col min="10244" max="10244" width="14.109375" customWidth="1"/>
    <col min="10245" max="10245" width="32.88671875" customWidth="1"/>
    <col min="10246" max="10258" width="11.33203125" customWidth="1"/>
    <col min="10259" max="10259" width="0" hidden="1" customWidth="1"/>
    <col min="10500" max="10500" width="14.109375" customWidth="1"/>
    <col min="10501" max="10501" width="32.88671875" customWidth="1"/>
    <col min="10502" max="10514" width="11.33203125" customWidth="1"/>
    <col min="10515" max="10515" width="0" hidden="1" customWidth="1"/>
    <col min="10756" max="10756" width="14.109375" customWidth="1"/>
    <col min="10757" max="10757" width="32.88671875" customWidth="1"/>
    <col min="10758" max="10770" width="11.33203125" customWidth="1"/>
    <col min="10771" max="10771" width="0" hidden="1" customWidth="1"/>
    <col min="11012" max="11012" width="14.109375" customWidth="1"/>
    <col min="11013" max="11013" width="32.88671875" customWidth="1"/>
    <col min="11014" max="11026" width="11.33203125" customWidth="1"/>
    <col min="11027" max="11027" width="0" hidden="1" customWidth="1"/>
    <col min="11268" max="11268" width="14.109375" customWidth="1"/>
    <col min="11269" max="11269" width="32.88671875" customWidth="1"/>
    <col min="11270" max="11282" width="11.33203125" customWidth="1"/>
    <col min="11283" max="11283" width="0" hidden="1" customWidth="1"/>
    <col min="11524" max="11524" width="14.109375" customWidth="1"/>
    <col min="11525" max="11525" width="32.88671875" customWidth="1"/>
    <col min="11526" max="11538" width="11.33203125" customWidth="1"/>
    <col min="11539" max="11539" width="0" hidden="1" customWidth="1"/>
    <col min="11780" max="11780" width="14.109375" customWidth="1"/>
    <col min="11781" max="11781" width="32.88671875" customWidth="1"/>
    <col min="11782" max="11794" width="11.33203125" customWidth="1"/>
    <col min="11795" max="11795" width="0" hidden="1" customWidth="1"/>
    <col min="12036" max="12036" width="14.109375" customWidth="1"/>
    <col min="12037" max="12037" width="32.88671875" customWidth="1"/>
    <col min="12038" max="12050" width="11.33203125" customWidth="1"/>
    <col min="12051" max="12051" width="0" hidden="1" customWidth="1"/>
    <col min="12292" max="12292" width="14.109375" customWidth="1"/>
    <col min="12293" max="12293" width="32.88671875" customWidth="1"/>
    <col min="12294" max="12306" width="11.33203125" customWidth="1"/>
    <col min="12307" max="12307" width="0" hidden="1" customWidth="1"/>
    <col min="12548" max="12548" width="14.109375" customWidth="1"/>
    <col min="12549" max="12549" width="32.88671875" customWidth="1"/>
    <col min="12550" max="12562" width="11.33203125" customWidth="1"/>
    <col min="12563" max="12563" width="0" hidden="1" customWidth="1"/>
    <col min="12804" max="12804" width="14.109375" customWidth="1"/>
    <col min="12805" max="12805" width="32.88671875" customWidth="1"/>
    <col min="12806" max="12818" width="11.33203125" customWidth="1"/>
    <col min="12819" max="12819" width="0" hidden="1" customWidth="1"/>
    <col min="13060" max="13060" width="14.109375" customWidth="1"/>
    <col min="13061" max="13061" width="32.88671875" customWidth="1"/>
    <col min="13062" max="13074" width="11.33203125" customWidth="1"/>
    <col min="13075" max="13075" width="0" hidden="1" customWidth="1"/>
    <col min="13316" max="13316" width="14.109375" customWidth="1"/>
    <col min="13317" max="13317" width="32.88671875" customWidth="1"/>
    <col min="13318" max="13330" width="11.33203125" customWidth="1"/>
    <col min="13331" max="13331" width="0" hidden="1" customWidth="1"/>
    <col min="13572" max="13572" width="14.109375" customWidth="1"/>
    <col min="13573" max="13573" width="32.88671875" customWidth="1"/>
    <col min="13574" max="13586" width="11.33203125" customWidth="1"/>
    <col min="13587" max="13587" width="0" hidden="1" customWidth="1"/>
    <col min="13828" max="13828" width="14.109375" customWidth="1"/>
    <col min="13829" max="13829" width="32.88671875" customWidth="1"/>
    <col min="13830" max="13842" width="11.33203125" customWidth="1"/>
    <col min="13843" max="13843" width="0" hidden="1" customWidth="1"/>
    <col min="14084" max="14084" width="14.109375" customWidth="1"/>
    <col min="14085" max="14085" width="32.88671875" customWidth="1"/>
    <col min="14086" max="14098" width="11.33203125" customWidth="1"/>
    <col min="14099" max="14099" width="0" hidden="1" customWidth="1"/>
    <col min="14340" max="14340" width="14.109375" customWidth="1"/>
    <col min="14341" max="14341" width="32.88671875" customWidth="1"/>
    <col min="14342" max="14354" width="11.33203125" customWidth="1"/>
    <col min="14355" max="14355" width="0" hidden="1" customWidth="1"/>
    <col min="14596" max="14596" width="14.109375" customWidth="1"/>
    <col min="14597" max="14597" width="32.88671875" customWidth="1"/>
    <col min="14598" max="14610" width="11.33203125" customWidth="1"/>
    <col min="14611" max="14611" width="0" hidden="1" customWidth="1"/>
    <col min="14852" max="14852" width="14.109375" customWidth="1"/>
    <col min="14853" max="14853" width="32.88671875" customWidth="1"/>
    <col min="14854" max="14866" width="11.33203125" customWidth="1"/>
    <col min="14867" max="14867" width="0" hidden="1" customWidth="1"/>
    <col min="15108" max="15108" width="14.109375" customWidth="1"/>
    <col min="15109" max="15109" width="32.88671875" customWidth="1"/>
    <col min="15110" max="15122" width="11.33203125" customWidth="1"/>
    <col min="15123" max="15123" width="0" hidden="1" customWidth="1"/>
    <col min="15364" max="15364" width="14.109375" customWidth="1"/>
    <col min="15365" max="15365" width="32.88671875" customWidth="1"/>
    <col min="15366" max="15378" width="11.33203125" customWidth="1"/>
    <col min="15379" max="15379" width="0" hidden="1" customWidth="1"/>
    <col min="15620" max="15620" width="14.109375" customWidth="1"/>
    <col min="15621" max="15621" width="32.88671875" customWidth="1"/>
    <col min="15622" max="15634" width="11.33203125" customWidth="1"/>
    <col min="15635" max="15635" width="0" hidden="1" customWidth="1"/>
    <col min="15876" max="15876" width="14.109375" customWidth="1"/>
    <col min="15877" max="15877" width="32.88671875" customWidth="1"/>
    <col min="15878" max="15890" width="11.33203125" customWidth="1"/>
    <col min="15891" max="15891" width="0" hidden="1" customWidth="1"/>
    <col min="16132" max="16132" width="14.109375" customWidth="1"/>
    <col min="16133" max="16133" width="32.88671875" customWidth="1"/>
    <col min="16134" max="16146" width="11.33203125" customWidth="1"/>
    <col min="16147" max="16147" width="0" hidden="1" customWidth="1"/>
  </cols>
  <sheetData>
    <row r="1" spans="1:20" ht="58.95" customHeight="1" thickBot="1" x14ac:dyDescent="0.4">
      <c r="A1" s="340" t="s">
        <v>78</v>
      </c>
      <c r="B1" s="341"/>
      <c r="C1" s="341"/>
      <c r="D1" s="341"/>
      <c r="E1" s="341"/>
      <c r="F1" s="341"/>
      <c r="G1" s="341"/>
      <c r="H1" s="341"/>
      <c r="I1" s="341"/>
      <c r="J1" s="341"/>
      <c r="K1" s="341"/>
      <c r="L1" s="341"/>
      <c r="M1" s="341"/>
      <c r="N1" s="341"/>
      <c r="O1" s="341"/>
      <c r="P1" s="341"/>
      <c r="Q1" s="341"/>
      <c r="R1" s="341"/>
      <c r="S1" s="341"/>
      <c r="T1" s="341"/>
    </row>
    <row r="2" spans="1:20" ht="18" customHeight="1" x14ac:dyDescent="0.35">
      <c r="A2" s="1"/>
      <c r="B2" s="14" t="s">
        <v>79</v>
      </c>
      <c r="C2" s="14"/>
      <c r="D2" s="342"/>
      <c r="E2" s="342"/>
      <c r="F2" s="342"/>
      <c r="G2" s="342"/>
      <c r="H2" s="342"/>
      <c r="I2" s="342"/>
      <c r="J2" s="1"/>
      <c r="K2" s="1"/>
      <c r="L2" s="1"/>
      <c r="M2" s="1"/>
      <c r="N2" s="343" t="s">
        <v>80</v>
      </c>
      <c r="O2" s="344"/>
      <c r="P2" s="344"/>
      <c r="Q2" s="344"/>
      <c r="R2" s="344"/>
      <c r="S2" s="344"/>
      <c r="T2" s="345"/>
    </row>
    <row r="3" spans="1:20" ht="18" customHeight="1" thickBot="1" x14ac:dyDescent="0.35">
      <c r="A3" s="1"/>
      <c r="B3" s="1" t="s">
        <v>81</v>
      </c>
      <c r="C3" s="1"/>
      <c r="D3" s="342"/>
      <c r="E3" s="342"/>
      <c r="F3" s="342"/>
      <c r="K3" s="1"/>
      <c r="L3" s="1"/>
      <c r="M3" s="1"/>
      <c r="N3" s="21"/>
      <c r="T3" s="22"/>
    </row>
    <row r="4" spans="1:20" ht="18" customHeight="1" thickBot="1" x14ac:dyDescent="0.35">
      <c r="A4" s="346" t="s">
        <v>82</v>
      </c>
      <c r="B4" s="347"/>
      <c r="C4" s="347"/>
      <c r="D4" s="347"/>
      <c r="E4" s="347"/>
      <c r="F4" s="347"/>
      <c r="G4" s="347"/>
      <c r="H4" s="347"/>
      <c r="I4" s="347"/>
      <c r="J4" s="347"/>
      <c r="K4" s="347"/>
      <c r="L4" s="348"/>
      <c r="M4" s="16"/>
      <c r="N4" s="360" t="s">
        <v>83</v>
      </c>
      <c r="O4" s="349" t="s">
        <v>84</v>
      </c>
      <c r="P4" s="350"/>
      <c r="Q4" s="350"/>
      <c r="R4" s="350"/>
      <c r="S4" s="350"/>
      <c r="T4" s="351"/>
    </row>
    <row r="5" spans="1:20" ht="18" customHeight="1" x14ac:dyDescent="0.3">
      <c r="A5" s="128" t="s">
        <v>85</v>
      </c>
      <c r="B5" s="129" t="s">
        <v>86</v>
      </c>
      <c r="C5" s="129" t="s">
        <v>87</v>
      </c>
      <c r="D5" s="144"/>
      <c r="E5" s="119"/>
      <c r="F5" s="119" t="s">
        <v>88</v>
      </c>
      <c r="G5" s="120" t="s">
        <v>89</v>
      </c>
      <c r="H5" s="111"/>
      <c r="I5" s="358" t="s">
        <v>90</v>
      </c>
      <c r="J5" s="262"/>
      <c r="K5" s="262"/>
      <c r="L5" s="359"/>
      <c r="M5" s="2"/>
      <c r="N5" s="361"/>
      <c r="O5" s="352"/>
      <c r="P5" s="353"/>
      <c r="Q5" s="353"/>
      <c r="R5" s="353"/>
      <c r="S5" s="353"/>
      <c r="T5" s="354"/>
    </row>
    <row r="6" spans="1:20" ht="18" customHeight="1" thickBot="1" x14ac:dyDescent="0.35">
      <c r="A6" s="121"/>
      <c r="B6" s="17"/>
      <c r="C6" s="14"/>
      <c r="D6" s="58">
        <f>SUM(D7:D13)</f>
        <v>15</v>
      </c>
      <c r="E6" s="58"/>
      <c r="F6" s="58"/>
      <c r="G6" s="122"/>
      <c r="H6" s="111"/>
      <c r="I6" s="106"/>
      <c r="J6" s="118"/>
      <c r="K6" s="132" t="s">
        <v>91</v>
      </c>
      <c r="L6" s="73" t="s">
        <v>92</v>
      </c>
      <c r="M6" s="2"/>
      <c r="N6" s="361"/>
      <c r="O6" s="352"/>
      <c r="P6" s="353"/>
      <c r="Q6" s="353"/>
      <c r="R6" s="353"/>
      <c r="S6" s="353"/>
      <c r="T6" s="354"/>
    </row>
    <row r="7" spans="1:20" ht="18" customHeight="1" thickTop="1" thickBot="1" x14ac:dyDescent="0.35">
      <c r="A7" s="123">
        <v>4.3750000000000004E-2</v>
      </c>
      <c r="B7" s="1" t="s">
        <v>93</v>
      </c>
      <c r="C7" s="87">
        <v>180</v>
      </c>
      <c r="D7" s="86">
        <v>3</v>
      </c>
      <c r="E7" s="124"/>
      <c r="F7" s="213">
        <f>D7*C7</f>
        <v>540</v>
      </c>
      <c r="G7" s="214">
        <f t="shared" ref="G7:G13" si="0">F7*(52-$D$16)</f>
        <v>27000</v>
      </c>
      <c r="H7" s="112"/>
      <c r="I7" s="145"/>
      <c r="J7" s="58"/>
      <c r="K7" s="79">
        <v>4.8099999999999996</v>
      </c>
      <c r="L7" s="80">
        <v>2.31</v>
      </c>
      <c r="M7" s="30"/>
      <c r="N7" s="362"/>
      <c r="O7" s="355"/>
      <c r="P7" s="356"/>
      <c r="Q7" s="356"/>
      <c r="R7" s="356"/>
      <c r="S7" s="356"/>
      <c r="T7" s="357"/>
    </row>
    <row r="8" spans="1:20" ht="18" customHeight="1" thickTop="1" thickBot="1" x14ac:dyDescent="0.35">
      <c r="A8" s="123">
        <v>4.5138888888888888E-2</v>
      </c>
      <c r="B8" s="1" t="s">
        <v>94</v>
      </c>
      <c r="C8" s="87">
        <v>150</v>
      </c>
      <c r="D8" s="86">
        <v>2</v>
      </c>
      <c r="E8" s="124"/>
      <c r="F8" s="213">
        <f>D8*C8</f>
        <v>300</v>
      </c>
      <c r="G8" s="214">
        <f t="shared" si="0"/>
        <v>15000</v>
      </c>
      <c r="H8" s="112"/>
      <c r="I8" s="187" t="s">
        <v>93</v>
      </c>
      <c r="J8" s="86">
        <f>D7</f>
        <v>3</v>
      </c>
      <c r="K8" s="63">
        <f>(((J8*$K$7)*5)*(52-$D$16))</f>
        <v>3607.5000000000005</v>
      </c>
      <c r="L8" s="61">
        <f>(((J8*$L$7)*5)*(52-$D$16))</f>
        <v>1732.5</v>
      </c>
      <c r="M8" s="30"/>
      <c r="N8" s="338" t="s">
        <v>95</v>
      </c>
      <c r="O8" s="332" t="s">
        <v>96</v>
      </c>
      <c r="P8" s="332"/>
      <c r="Q8" s="332"/>
      <c r="R8" s="332"/>
      <c r="S8" s="332"/>
      <c r="T8" s="333"/>
    </row>
    <row r="9" spans="1:20" ht="18" customHeight="1" thickTop="1" thickBot="1" x14ac:dyDescent="0.35">
      <c r="A9" s="123">
        <v>4.7916666666666663E-2</v>
      </c>
      <c r="B9" s="1" t="s">
        <v>97</v>
      </c>
      <c r="C9" s="87">
        <v>150</v>
      </c>
      <c r="D9" s="86">
        <v>3</v>
      </c>
      <c r="E9" s="124"/>
      <c r="F9" s="213">
        <f>D9*C9</f>
        <v>450</v>
      </c>
      <c r="G9" s="214">
        <f t="shared" si="0"/>
        <v>22500</v>
      </c>
      <c r="H9" s="112"/>
      <c r="I9" s="187" t="s">
        <v>94</v>
      </c>
      <c r="J9" s="86">
        <f t="shared" ref="J9:J14" si="1">D8</f>
        <v>2</v>
      </c>
      <c r="K9" s="63">
        <f>(((J9*$K$7)*5)*(52-$D$16))</f>
        <v>2404.9999999999995</v>
      </c>
      <c r="L9" s="61">
        <f>(((J9*$L$7)*5)*(52-$D$16))</f>
        <v>1155</v>
      </c>
      <c r="M9" s="30"/>
      <c r="N9" s="324"/>
      <c r="O9" s="334"/>
      <c r="P9" s="334"/>
      <c r="Q9" s="334"/>
      <c r="R9" s="334"/>
      <c r="S9" s="334"/>
      <c r="T9" s="335"/>
    </row>
    <row r="10" spans="1:20" ht="18" customHeight="1" thickTop="1" thickBot="1" x14ac:dyDescent="0.35">
      <c r="A10" s="123">
        <v>4.8611111111111112E-2</v>
      </c>
      <c r="B10" s="1" t="s">
        <v>98</v>
      </c>
      <c r="C10" s="87">
        <v>100</v>
      </c>
      <c r="D10" s="86">
        <v>2</v>
      </c>
      <c r="E10" s="124"/>
      <c r="F10" s="213">
        <f>D10*C10</f>
        <v>200</v>
      </c>
      <c r="G10" s="214">
        <f t="shared" si="0"/>
        <v>10000</v>
      </c>
      <c r="H10" s="112"/>
      <c r="I10" s="187" t="s">
        <v>97</v>
      </c>
      <c r="J10" s="86">
        <f t="shared" si="1"/>
        <v>3</v>
      </c>
      <c r="K10" s="63">
        <f>(((J10*$K$7)*5)*(52-$D$16))</f>
        <v>3607.5000000000005</v>
      </c>
      <c r="L10" s="61">
        <f>(((J10*$L$7)*5)*(52-$D$16))</f>
        <v>1732.5</v>
      </c>
      <c r="M10" s="30"/>
      <c r="N10" s="339"/>
      <c r="O10" s="336"/>
      <c r="P10" s="336"/>
      <c r="Q10" s="336"/>
      <c r="R10" s="336"/>
      <c r="S10" s="336"/>
      <c r="T10" s="337"/>
    </row>
    <row r="11" spans="1:20" ht="18" customHeight="1" thickTop="1" thickBot="1" x14ac:dyDescent="0.35">
      <c r="A11" s="123">
        <v>4.9999999999999996E-2</v>
      </c>
      <c r="B11" s="1" t="s">
        <v>99</v>
      </c>
      <c r="C11" s="87">
        <v>55</v>
      </c>
      <c r="D11" s="86">
        <v>3</v>
      </c>
      <c r="E11" s="124"/>
      <c r="F11" s="213">
        <f>D11*C11</f>
        <v>165</v>
      </c>
      <c r="G11" s="214">
        <f t="shared" si="0"/>
        <v>8250</v>
      </c>
      <c r="H11" s="112"/>
      <c r="I11" s="187" t="s">
        <v>98</v>
      </c>
      <c r="J11" s="86">
        <f t="shared" si="1"/>
        <v>2</v>
      </c>
      <c r="K11" s="63">
        <f>(((J11*0.78)*5)*(52-D16))</f>
        <v>390.00000000000006</v>
      </c>
      <c r="L11" s="61">
        <f>(((J11*0.21)*5)*(52-D16))</f>
        <v>105</v>
      </c>
      <c r="M11" s="30"/>
      <c r="N11" s="322" t="s">
        <v>100</v>
      </c>
      <c r="O11" s="323"/>
      <c r="P11" s="323"/>
      <c r="Q11" s="323"/>
      <c r="R11" s="323"/>
      <c r="S11" s="323"/>
      <c r="T11" s="22"/>
    </row>
    <row r="12" spans="1:20" ht="18" customHeight="1" thickTop="1" thickBot="1" x14ac:dyDescent="0.35">
      <c r="A12" s="123"/>
      <c r="B12" s="1" t="s">
        <v>101</v>
      </c>
      <c r="C12" s="87">
        <v>165</v>
      </c>
      <c r="D12" s="86">
        <v>2</v>
      </c>
      <c r="E12" s="124"/>
      <c r="F12" s="213">
        <f>(C12*D12)*0.15</f>
        <v>49.5</v>
      </c>
      <c r="G12" s="214">
        <f t="shared" si="0"/>
        <v>2475</v>
      </c>
      <c r="H12" s="112"/>
      <c r="I12" s="187" t="s">
        <v>102</v>
      </c>
      <c r="J12" s="86">
        <f t="shared" si="1"/>
        <v>3</v>
      </c>
      <c r="K12" s="63">
        <f>(((J12*0.78)*5)*(52-D16))</f>
        <v>585</v>
      </c>
      <c r="L12" s="61">
        <f>(((J12*0.21)*5)*(52-D16))</f>
        <v>157.5</v>
      </c>
      <c r="M12" s="30"/>
      <c r="N12" s="324"/>
      <c r="O12" s="257"/>
      <c r="P12" s="257"/>
      <c r="Q12" s="257"/>
      <c r="R12" s="257"/>
      <c r="S12" s="257"/>
      <c r="T12" s="22"/>
    </row>
    <row r="13" spans="1:20" ht="18" customHeight="1" thickTop="1" thickBot="1" x14ac:dyDescent="0.35">
      <c r="A13" s="123"/>
      <c r="B13" s="1" t="s">
        <v>103</v>
      </c>
      <c r="C13" s="87">
        <v>0</v>
      </c>
      <c r="D13" s="86">
        <v>0</v>
      </c>
      <c r="E13" s="124"/>
      <c r="F13" s="213">
        <f>D13*C13</f>
        <v>0</v>
      </c>
      <c r="G13" s="214">
        <f t="shared" si="0"/>
        <v>0</v>
      </c>
      <c r="H13" s="112"/>
      <c r="I13" s="187" t="s">
        <v>104</v>
      </c>
      <c r="J13" s="86">
        <f t="shared" si="1"/>
        <v>2</v>
      </c>
      <c r="K13" s="63">
        <f>(((J13*$K$7)*5)*(52-$D$16))</f>
        <v>2404.9999999999995</v>
      </c>
      <c r="L13" s="61">
        <f>K13</f>
        <v>2404.9999999999995</v>
      </c>
      <c r="M13" s="30"/>
      <c r="N13" s="324"/>
      <c r="O13" s="257"/>
      <c r="P13" s="257"/>
      <c r="Q13" s="257"/>
      <c r="R13" s="257"/>
      <c r="S13" s="257"/>
      <c r="T13" s="22"/>
    </row>
    <row r="14" spans="1:20" ht="18" customHeight="1" thickTop="1" thickBot="1" x14ac:dyDescent="0.35">
      <c r="A14" s="125"/>
      <c r="B14" s="1"/>
      <c r="C14" s="1"/>
      <c r="D14" s="215"/>
      <c r="E14" s="215"/>
      <c r="F14" s="213"/>
      <c r="G14" s="214"/>
      <c r="H14" s="112"/>
      <c r="I14" s="187" t="s">
        <v>103</v>
      </c>
      <c r="J14" s="86">
        <f t="shared" si="1"/>
        <v>0</v>
      </c>
      <c r="K14" s="63">
        <f>(((J14*$K$7)*5)*(52-$D$16))</f>
        <v>0</v>
      </c>
      <c r="L14" s="61">
        <f>(((J14*$L$7)*5)*(52-$D$16))</f>
        <v>0</v>
      </c>
      <c r="M14" s="30"/>
      <c r="N14" s="324"/>
      <c r="O14" s="257"/>
      <c r="P14" s="257"/>
      <c r="Q14" s="257"/>
      <c r="R14" s="257"/>
      <c r="S14" s="257"/>
      <c r="T14" s="22"/>
    </row>
    <row r="15" spans="1:20" ht="18" customHeight="1" thickTop="1" thickBot="1" x14ac:dyDescent="0.35">
      <c r="A15" s="125"/>
      <c r="B15" s="216"/>
      <c r="C15" s="216"/>
      <c r="D15" s="216"/>
      <c r="E15" s="216"/>
      <c r="F15" s="146" t="s">
        <v>89</v>
      </c>
      <c r="G15" s="214">
        <f>SUM(G7:G13)</f>
        <v>85225</v>
      </c>
      <c r="H15" s="112"/>
      <c r="I15" s="72"/>
      <c r="J15" s="212" t="s">
        <v>89</v>
      </c>
      <c r="K15" s="63">
        <f>SUM(K8:K13)</f>
        <v>13000</v>
      </c>
      <c r="L15" s="61">
        <f>SUM(L8:L13)</f>
        <v>7287.5</v>
      </c>
      <c r="N15" s="325"/>
      <c r="O15" s="326"/>
      <c r="P15" s="326"/>
      <c r="Q15" s="326"/>
      <c r="R15" s="326"/>
      <c r="S15" s="326"/>
      <c r="T15" s="27"/>
    </row>
    <row r="16" spans="1:20" ht="18" customHeight="1" thickTop="1" thickBot="1" x14ac:dyDescent="0.35">
      <c r="A16" s="147"/>
      <c r="B16" s="331" t="s">
        <v>105</v>
      </c>
      <c r="C16" s="331"/>
      <c r="D16" s="126">
        <v>2</v>
      </c>
      <c r="E16" s="127"/>
      <c r="F16" s="148" t="s">
        <v>88</v>
      </c>
      <c r="G16" s="217">
        <f>SUM(F7:F13)</f>
        <v>1704.5</v>
      </c>
      <c r="H16" s="112"/>
      <c r="I16" s="74"/>
      <c r="J16" s="211" t="s">
        <v>106</v>
      </c>
      <c r="K16" s="75">
        <f>K15/12</f>
        <v>1083.3333333333333</v>
      </c>
      <c r="L16" s="62">
        <f>L15/12</f>
        <v>607.29166666666663</v>
      </c>
      <c r="N16" s="18"/>
      <c r="O16" s="18"/>
      <c r="P16" s="18"/>
      <c r="Q16" s="18"/>
      <c r="R16" s="49"/>
      <c r="S16" s="15"/>
    </row>
    <row r="17" spans="1:21" ht="13.2" customHeight="1" thickBot="1" x14ac:dyDescent="0.35">
      <c r="A17" s="149"/>
      <c r="B17" s="18" t="s">
        <v>107</v>
      </c>
      <c r="C17" s="18"/>
      <c r="D17" s="1"/>
      <c r="E17" s="1"/>
      <c r="F17" s="18"/>
      <c r="G17" s="149"/>
      <c r="H17" s="150"/>
      <c r="I17" s="131" t="s">
        <v>108</v>
      </c>
      <c r="J17" s="149"/>
      <c r="K17" s="18"/>
      <c r="L17" s="31"/>
      <c r="M17" s="30"/>
      <c r="N17" s="18"/>
      <c r="O17" s="18"/>
      <c r="P17" s="18"/>
      <c r="Q17" s="18"/>
      <c r="R17" s="49"/>
      <c r="S17" s="15"/>
    </row>
    <row r="18" spans="1:21" ht="18" customHeight="1" thickBot="1" x14ac:dyDescent="0.35">
      <c r="A18" s="327" t="s">
        <v>109</v>
      </c>
      <c r="B18" s="328"/>
      <c r="C18" s="328"/>
      <c r="D18" s="328"/>
      <c r="E18" s="329"/>
      <c r="F18" s="328"/>
      <c r="G18" s="328"/>
      <c r="H18" s="328"/>
      <c r="I18" s="328"/>
      <c r="J18" s="330"/>
      <c r="N18" s="305" t="s">
        <v>110</v>
      </c>
      <c r="O18" s="306"/>
      <c r="P18" s="306"/>
      <c r="Q18" s="306"/>
      <c r="R18" s="306"/>
      <c r="S18" s="306"/>
      <c r="T18" s="306"/>
      <c r="U18" s="307"/>
    </row>
    <row r="19" spans="1:21" ht="18" customHeight="1" thickTop="1" thickBot="1" x14ac:dyDescent="0.35">
      <c r="A19" s="263" t="s">
        <v>111</v>
      </c>
      <c r="B19" s="264"/>
      <c r="C19" s="264"/>
      <c r="D19" s="265"/>
      <c r="E19" s="153"/>
      <c r="F19" s="259" t="s">
        <v>112</v>
      </c>
      <c r="G19" s="260"/>
      <c r="H19" s="260"/>
      <c r="I19" s="260"/>
      <c r="J19" s="261"/>
      <c r="N19" s="285" t="s">
        <v>113</v>
      </c>
      <c r="O19" s="286"/>
      <c r="P19" s="289" t="s">
        <v>114</v>
      </c>
      <c r="Q19" s="286"/>
      <c r="R19" s="289" t="s">
        <v>115</v>
      </c>
      <c r="S19" s="291"/>
      <c r="T19" s="286"/>
      <c r="U19" s="293" t="s">
        <v>116</v>
      </c>
    </row>
    <row r="20" spans="1:21" ht="18" customHeight="1" thickBot="1" x14ac:dyDescent="0.35">
      <c r="A20" s="60" t="s">
        <v>117</v>
      </c>
      <c r="B20" s="151"/>
      <c r="C20" s="32" t="s">
        <v>118</v>
      </c>
      <c r="D20" s="110" t="s">
        <v>119</v>
      </c>
      <c r="E20" s="32"/>
      <c r="F20" s="108" t="s">
        <v>117</v>
      </c>
      <c r="G20" s="262"/>
      <c r="H20" s="262"/>
      <c r="I20" s="262"/>
      <c r="J20" s="133" t="s">
        <v>118</v>
      </c>
      <c r="K20" s="18"/>
      <c r="L20" s="18"/>
      <c r="M20" s="18"/>
      <c r="N20" s="287"/>
      <c r="O20" s="288"/>
      <c r="P20" s="290"/>
      <c r="Q20" s="288"/>
      <c r="R20" s="290"/>
      <c r="S20" s="292"/>
      <c r="T20" s="288"/>
      <c r="U20" s="294"/>
    </row>
    <row r="21" spans="1:21" ht="18" customHeight="1" thickTop="1" thickBot="1" x14ac:dyDescent="0.35">
      <c r="A21" s="139">
        <v>1</v>
      </c>
      <c r="B21" s="1" t="s">
        <v>120</v>
      </c>
      <c r="C21" s="34">
        <f>(D21*(52-$C$26)*40)</f>
        <v>32000</v>
      </c>
      <c r="D21" s="109">
        <v>16</v>
      </c>
      <c r="E21" s="117"/>
      <c r="F21" s="139">
        <v>1</v>
      </c>
      <c r="G21" s="266" t="s">
        <v>120</v>
      </c>
      <c r="H21" s="266"/>
      <c r="I21" s="266"/>
      <c r="J21" s="209">
        <f>(F21*C21)</f>
        <v>32000</v>
      </c>
      <c r="K21" s="18"/>
      <c r="L21" s="18"/>
      <c r="M21" s="18"/>
      <c r="N21" s="295">
        <v>0</v>
      </c>
      <c r="O21" s="296"/>
      <c r="P21" s="297">
        <v>7</v>
      </c>
      <c r="Q21" s="296"/>
      <c r="R21" s="297">
        <v>3</v>
      </c>
      <c r="S21" s="298"/>
      <c r="T21" s="296"/>
      <c r="U21" s="95">
        <v>10</v>
      </c>
    </row>
    <row r="22" spans="1:21" ht="18" customHeight="1" thickTop="1" thickBot="1" x14ac:dyDescent="0.35">
      <c r="A22" s="139">
        <v>1</v>
      </c>
      <c r="B22" s="1" t="s">
        <v>121</v>
      </c>
      <c r="C22" s="34">
        <f t="shared" ref="C22" si="2">(D22*(52-$C$26)*40)</f>
        <v>28000</v>
      </c>
      <c r="D22" s="109">
        <v>14</v>
      </c>
      <c r="E22" s="117"/>
      <c r="F22" s="139">
        <v>1</v>
      </c>
      <c r="G22" s="258" t="s">
        <v>121</v>
      </c>
      <c r="H22" s="258"/>
      <c r="I22" s="258"/>
      <c r="J22" s="210">
        <f>(F22*C22)</f>
        <v>28000</v>
      </c>
      <c r="K22" s="18"/>
      <c r="L22" s="18"/>
      <c r="M22" s="18"/>
      <c r="N22" s="295">
        <v>1</v>
      </c>
      <c r="O22" s="296"/>
      <c r="P22" s="297">
        <v>5</v>
      </c>
      <c r="Q22" s="296"/>
      <c r="R22" s="297">
        <v>4</v>
      </c>
      <c r="S22" s="298"/>
      <c r="T22" s="296"/>
      <c r="U22" s="95">
        <v>10</v>
      </c>
    </row>
    <row r="23" spans="1:21" ht="18" customHeight="1" thickTop="1" thickBot="1" x14ac:dyDescent="0.35">
      <c r="A23" s="139">
        <v>2</v>
      </c>
      <c r="B23" s="1" t="s">
        <v>122</v>
      </c>
      <c r="C23" s="34">
        <f>((D23*10)*(52-$C$26))</f>
        <v>4000</v>
      </c>
      <c r="D23" s="109">
        <v>8</v>
      </c>
      <c r="E23" s="117"/>
      <c r="F23" s="139">
        <v>2</v>
      </c>
      <c r="G23" s="258" t="s">
        <v>123</v>
      </c>
      <c r="H23" s="258"/>
      <c r="I23" s="258"/>
      <c r="J23" s="210">
        <f>(F23*C23)</f>
        <v>8000</v>
      </c>
      <c r="K23" s="18"/>
      <c r="L23" s="18"/>
      <c r="M23" s="18"/>
      <c r="N23" s="295">
        <v>2</v>
      </c>
      <c r="O23" s="296"/>
      <c r="P23" s="297">
        <v>4</v>
      </c>
      <c r="Q23" s="296"/>
      <c r="R23" s="297">
        <v>3</v>
      </c>
      <c r="S23" s="298"/>
      <c r="T23" s="296"/>
      <c r="U23" s="95">
        <v>9</v>
      </c>
    </row>
    <row r="24" spans="1:21" ht="18" customHeight="1" thickTop="1" x14ac:dyDescent="0.3">
      <c r="A24" s="176"/>
      <c r="B24" s="1"/>
      <c r="C24" s="117"/>
      <c r="D24" s="177"/>
      <c r="E24" s="117"/>
      <c r="F24" s="176"/>
      <c r="G24" s="258"/>
      <c r="H24" s="258"/>
      <c r="I24" s="258"/>
      <c r="J24" s="210"/>
      <c r="K24" s="18"/>
      <c r="L24" s="18"/>
      <c r="M24" s="18"/>
      <c r="N24" s="295">
        <v>3</v>
      </c>
      <c r="O24" s="296"/>
      <c r="P24" s="297">
        <v>3</v>
      </c>
      <c r="Q24" s="296"/>
      <c r="R24" s="297">
        <v>2</v>
      </c>
      <c r="S24" s="298"/>
      <c r="T24" s="296"/>
      <c r="U24" s="95">
        <v>8</v>
      </c>
    </row>
    <row r="25" spans="1:21" ht="18" customHeight="1" thickBot="1" x14ac:dyDescent="0.35">
      <c r="A25" s="60"/>
      <c r="B25" s="32"/>
      <c r="C25" s="32"/>
      <c r="D25" s="110"/>
      <c r="E25" s="32"/>
      <c r="F25" s="60"/>
      <c r="G25" s="321" t="s">
        <v>124</v>
      </c>
      <c r="H25" s="321"/>
      <c r="I25" s="321"/>
      <c r="J25" s="210">
        <f>SUM(J21:J24)</f>
        <v>68000</v>
      </c>
      <c r="N25" s="300" t="s">
        <v>125</v>
      </c>
      <c r="O25" s="301"/>
      <c r="P25" s="301"/>
      <c r="Q25" s="301"/>
      <c r="R25" s="301"/>
      <c r="S25" s="301"/>
      <c r="T25" s="301"/>
      <c r="U25" s="302"/>
    </row>
    <row r="26" spans="1:21" ht="18" customHeight="1" thickTop="1" thickBot="1" x14ac:dyDescent="0.35">
      <c r="A26" s="303" t="s">
        <v>126</v>
      </c>
      <c r="B26" s="304"/>
      <c r="C26" s="86">
        <v>2</v>
      </c>
      <c r="D26" s="110"/>
      <c r="E26" s="32"/>
      <c r="F26" s="60"/>
      <c r="G26" s="321" t="s">
        <v>127</v>
      </c>
      <c r="H26" s="321"/>
      <c r="I26" s="321"/>
      <c r="J26" s="210">
        <f>J25/12</f>
        <v>5666.666666666667</v>
      </c>
      <c r="K26" s="18"/>
      <c r="L26" s="18"/>
      <c r="M26" s="18"/>
      <c r="N26" s="103"/>
      <c r="O26" s="103"/>
      <c r="P26" s="103"/>
      <c r="Q26" s="103"/>
      <c r="R26" s="49"/>
      <c r="S26" s="104"/>
    </row>
    <row r="27" spans="1:21" ht="18" customHeight="1" thickTop="1" thickBot="1" x14ac:dyDescent="0.35">
      <c r="A27" s="60"/>
      <c r="B27" s="32"/>
      <c r="C27" s="32"/>
      <c r="D27" s="110"/>
      <c r="E27" s="32"/>
      <c r="F27" s="140">
        <v>0.08</v>
      </c>
      <c r="G27" s="1" t="s">
        <v>128</v>
      </c>
      <c r="H27" s="1"/>
      <c r="I27" s="151"/>
      <c r="J27" s="61">
        <f>J25*F27</f>
        <v>5440</v>
      </c>
      <c r="K27" s="59"/>
      <c r="L27" s="18"/>
      <c r="M27" s="18"/>
      <c r="N27" s="103"/>
      <c r="O27" s="103"/>
      <c r="P27" s="103"/>
      <c r="Q27" s="103"/>
      <c r="R27" s="49"/>
      <c r="S27" s="104"/>
    </row>
    <row r="28" spans="1:21" ht="18" customHeight="1" thickTop="1" thickBot="1" x14ac:dyDescent="0.35">
      <c r="A28" s="134"/>
      <c r="B28" s="135"/>
      <c r="C28" s="136"/>
      <c r="D28" s="137"/>
      <c r="E28" s="136"/>
      <c r="F28" s="141">
        <v>0.1</v>
      </c>
      <c r="G28" s="138" t="s">
        <v>129</v>
      </c>
      <c r="H28" s="138"/>
      <c r="I28" s="152"/>
      <c r="J28" s="62">
        <f>J25*F28</f>
        <v>6800</v>
      </c>
      <c r="K28" s="2"/>
      <c r="L28" s="2"/>
      <c r="M28" s="2"/>
      <c r="N28" s="305" t="s">
        <v>130</v>
      </c>
      <c r="O28" s="306"/>
      <c r="P28" s="306"/>
      <c r="Q28" s="306"/>
      <c r="R28" s="306"/>
      <c r="S28" s="306"/>
      <c r="T28" s="306"/>
      <c r="U28" s="307"/>
    </row>
    <row r="29" spans="1:21" ht="18" customHeight="1" thickBot="1" x14ac:dyDescent="0.35">
      <c r="A29" s="34"/>
      <c r="B29" s="17"/>
      <c r="C29" s="17"/>
      <c r="D29" s="58"/>
      <c r="E29" s="58"/>
      <c r="F29" s="58"/>
      <c r="G29" s="64"/>
      <c r="H29" s="64"/>
      <c r="I29" s="1"/>
      <c r="J29" s="63"/>
      <c r="K29" s="2"/>
      <c r="L29" s="2"/>
      <c r="M29" s="2"/>
      <c r="N29" s="308" t="s">
        <v>113</v>
      </c>
      <c r="O29" s="309"/>
      <c r="P29" s="312" t="s">
        <v>114</v>
      </c>
      <c r="Q29" s="309"/>
      <c r="R29" s="312" t="s">
        <v>131</v>
      </c>
      <c r="S29" s="314"/>
      <c r="T29" s="309"/>
      <c r="U29" s="316" t="s">
        <v>116</v>
      </c>
    </row>
    <row r="30" spans="1:21" ht="23.4" customHeight="1" thickBot="1" x14ac:dyDescent="0.35">
      <c r="A30" s="318" t="s">
        <v>132</v>
      </c>
      <c r="B30" s="319"/>
      <c r="C30" s="319"/>
      <c r="D30" s="319"/>
      <c r="E30" s="319"/>
      <c r="F30" s="320"/>
      <c r="G30" s="107"/>
      <c r="H30" s="107"/>
      <c r="I30" s="107"/>
      <c r="J30" s="107"/>
      <c r="K30" s="107"/>
      <c r="L30" s="107"/>
      <c r="M30" s="58"/>
      <c r="N30" s="310"/>
      <c r="O30" s="311"/>
      <c r="P30" s="313"/>
      <c r="Q30" s="311"/>
      <c r="R30" s="313"/>
      <c r="S30" s="315"/>
      <c r="T30" s="311"/>
      <c r="U30" s="317"/>
    </row>
    <row r="31" spans="1:21" ht="18" customHeight="1" thickTop="1" x14ac:dyDescent="0.3">
      <c r="A31" s="65" t="s">
        <v>133</v>
      </c>
      <c r="B31" s="299" t="s">
        <v>134</v>
      </c>
      <c r="C31" s="299"/>
      <c r="D31" s="299"/>
      <c r="E31" s="49"/>
      <c r="F31" s="66"/>
      <c r="G31" s="1"/>
      <c r="H31" s="1"/>
      <c r="N31" s="295">
        <v>1</v>
      </c>
      <c r="O31" s="296"/>
      <c r="P31" s="297">
        <v>8</v>
      </c>
      <c r="Q31" s="296"/>
      <c r="R31" s="297">
        <v>3</v>
      </c>
      <c r="S31" s="296"/>
      <c r="T31" s="116"/>
      <c r="U31" s="95">
        <v>12</v>
      </c>
    </row>
    <row r="32" spans="1:21" ht="18" customHeight="1" x14ac:dyDescent="0.3">
      <c r="A32" s="67">
        <f>D32/D41</f>
        <v>0.79995306816848533</v>
      </c>
      <c r="B32" s="1" t="s">
        <v>135</v>
      </c>
      <c r="C32" s="1"/>
      <c r="D32" s="154">
        <f>G15</f>
        <v>85225</v>
      </c>
      <c r="E32" s="154"/>
      <c r="F32" s="68"/>
      <c r="G32" s="3"/>
      <c r="H32" s="3"/>
      <c r="N32" s="295">
        <v>2</v>
      </c>
      <c r="O32" s="296"/>
      <c r="P32" s="297">
        <v>7</v>
      </c>
      <c r="Q32" s="296"/>
      <c r="R32" s="297">
        <v>3</v>
      </c>
      <c r="S32" s="296"/>
      <c r="T32" s="116"/>
      <c r="U32" s="95">
        <v>12</v>
      </c>
    </row>
    <row r="33" spans="1:21" ht="18" customHeight="1" x14ac:dyDescent="0.3">
      <c r="A33" s="67">
        <f>D33/$D$41</f>
        <v>0.13164378739880322</v>
      </c>
      <c r="B33" s="1" t="s">
        <v>136</v>
      </c>
      <c r="C33" s="1"/>
      <c r="D33" s="34">
        <f>((C12*D12)*0.85)*(52-$D$16)</f>
        <v>14025</v>
      </c>
      <c r="E33" s="34"/>
      <c r="F33" s="68"/>
      <c r="G33" s="3"/>
      <c r="H33" s="3"/>
      <c r="M33" s="33"/>
      <c r="N33" s="295">
        <v>3</v>
      </c>
      <c r="O33" s="296"/>
      <c r="P33" s="297">
        <v>6</v>
      </c>
      <c r="Q33" s="296"/>
      <c r="R33" s="297">
        <v>3</v>
      </c>
      <c r="S33" s="296"/>
      <c r="T33" s="116"/>
      <c r="U33" s="95">
        <v>12</v>
      </c>
    </row>
    <row r="34" spans="1:21" ht="18" customHeight="1" thickBot="1" x14ac:dyDescent="0.35">
      <c r="A34" s="67">
        <f t="shared" ref="A34:A40" si="3">D34/$D$41</f>
        <v>6.8403144432711491E-2</v>
      </c>
      <c r="B34" s="1" t="s">
        <v>137</v>
      </c>
      <c r="C34" s="1"/>
      <c r="D34" s="34">
        <f>L15</f>
        <v>7287.5</v>
      </c>
      <c r="E34" s="34"/>
      <c r="F34" s="68"/>
      <c r="G34" s="3"/>
      <c r="H34" s="3"/>
      <c r="M34" s="3"/>
      <c r="N34" s="295">
        <v>4</v>
      </c>
      <c r="O34" s="296"/>
      <c r="P34" s="297">
        <v>4</v>
      </c>
      <c r="Q34" s="296"/>
      <c r="R34" s="297">
        <v>2</v>
      </c>
      <c r="S34" s="296"/>
      <c r="T34" s="116"/>
      <c r="U34" s="95">
        <v>10</v>
      </c>
    </row>
    <row r="35" spans="1:21" ht="18" customHeight="1" thickTop="1" thickBot="1" x14ac:dyDescent="0.35">
      <c r="A35" s="67">
        <f t="shared" si="3"/>
        <v>0</v>
      </c>
      <c r="B35" s="1" t="s">
        <v>138</v>
      </c>
      <c r="C35" s="1"/>
      <c r="D35" s="87">
        <v>0</v>
      </c>
      <c r="E35" s="130"/>
      <c r="F35" s="68"/>
      <c r="G35" s="3"/>
      <c r="H35" s="3"/>
      <c r="M35" s="3"/>
      <c r="N35" s="267" t="s">
        <v>139</v>
      </c>
      <c r="O35" s="268"/>
      <c r="P35" s="268"/>
      <c r="Q35" s="268"/>
      <c r="R35" s="268"/>
      <c r="S35" s="268"/>
      <c r="T35" s="268"/>
      <c r="U35" s="269"/>
    </row>
    <row r="36" spans="1:21" ht="18" customHeight="1" thickTop="1" thickBot="1" x14ac:dyDescent="0.35">
      <c r="A36" s="67">
        <f t="shared" si="3"/>
        <v>0</v>
      </c>
      <c r="B36" s="1" t="s">
        <v>140</v>
      </c>
      <c r="C36" s="1"/>
      <c r="D36" s="87"/>
      <c r="E36" s="130"/>
      <c r="F36" s="68"/>
      <c r="G36" s="3"/>
      <c r="H36" s="3"/>
      <c r="M36" s="3"/>
      <c r="N36" s="270" t="s">
        <v>141</v>
      </c>
      <c r="O36" s="271"/>
      <c r="P36" s="271"/>
      <c r="Q36" s="271"/>
      <c r="R36" s="271"/>
      <c r="S36" s="271"/>
      <c r="T36" s="271"/>
      <c r="U36" s="272"/>
    </row>
    <row r="37" spans="1:21" ht="18" customHeight="1" thickTop="1" thickBot="1" x14ac:dyDescent="0.35">
      <c r="A37" s="67">
        <f t="shared" si="3"/>
        <v>0</v>
      </c>
      <c r="B37" s="1" t="s">
        <v>142</v>
      </c>
      <c r="C37" s="1"/>
      <c r="D37" s="87"/>
      <c r="E37" s="130"/>
      <c r="F37" s="68"/>
      <c r="G37" s="3"/>
      <c r="H37" s="3"/>
      <c r="M37" s="3"/>
      <c r="N37" s="21"/>
      <c r="U37" s="22"/>
    </row>
    <row r="38" spans="1:21" ht="18" customHeight="1" thickTop="1" thickBot="1" x14ac:dyDescent="0.35">
      <c r="A38" s="67">
        <f t="shared" si="3"/>
        <v>0</v>
      </c>
      <c r="B38" s="1" t="s">
        <v>143</v>
      </c>
      <c r="C38" s="1"/>
      <c r="D38" s="87"/>
      <c r="E38" s="130"/>
      <c r="F38" s="68"/>
      <c r="G38" s="3"/>
      <c r="H38" s="3"/>
      <c r="M38" s="3"/>
      <c r="N38" s="21"/>
      <c r="U38" s="22"/>
    </row>
    <row r="39" spans="1:21" ht="18" customHeight="1" thickTop="1" thickBot="1" x14ac:dyDescent="0.35">
      <c r="A39" s="67">
        <f t="shared" si="3"/>
        <v>0</v>
      </c>
      <c r="B39" s="1" t="s">
        <v>144</v>
      </c>
      <c r="C39" s="1"/>
      <c r="D39" s="87"/>
      <c r="E39" s="130"/>
      <c r="F39" s="68"/>
      <c r="G39" s="3"/>
      <c r="H39" s="3"/>
      <c r="M39" s="3"/>
      <c r="N39" s="282" t="s">
        <v>130</v>
      </c>
      <c r="O39" s="283"/>
      <c r="P39" s="283"/>
      <c r="Q39" s="283"/>
      <c r="R39" s="283"/>
      <c r="S39" s="283"/>
      <c r="T39" s="283"/>
      <c r="U39" s="284"/>
    </row>
    <row r="40" spans="1:21" ht="18" customHeight="1" thickTop="1" thickBot="1" x14ac:dyDescent="0.35">
      <c r="A40" s="67">
        <f t="shared" si="3"/>
        <v>0</v>
      </c>
      <c r="B40" s="1" t="s">
        <v>145</v>
      </c>
      <c r="C40" s="1"/>
      <c r="D40" s="88"/>
      <c r="E40" s="130"/>
      <c r="F40" s="68"/>
      <c r="G40" s="3"/>
      <c r="H40" s="3"/>
      <c r="M40" s="3"/>
      <c r="N40" s="285" t="s">
        <v>113</v>
      </c>
      <c r="O40" s="286"/>
      <c r="P40" s="289" t="s">
        <v>114</v>
      </c>
      <c r="Q40" s="286"/>
      <c r="R40" s="289" t="s">
        <v>131</v>
      </c>
      <c r="S40" s="291"/>
      <c r="T40" s="286"/>
      <c r="U40" s="293" t="s">
        <v>116</v>
      </c>
    </row>
    <row r="41" spans="1:21" ht="18" customHeight="1" thickBot="1" x14ac:dyDescent="0.35">
      <c r="A41" s="69"/>
      <c r="B41" s="211" t="s">
        <v>146</v>
      </c>
      <c r="C41" s="211"/>
      <c r="D41" s="70">
        <f>+SUM(D32:D40)</f>
        <v>106537.5</v>
      </c>
      <c r="E41" s="70"/>
      <c r="F41" s="71"/>
      <c r="G41" s="3"/>
      <c r="H41" s="3"/>
      <c r="N41" s="287"/>
      <c r="O41" s="288"/>
      <c r="P41" s="290"/>
      <c r="Q41" s="288"/>
      <c r="R41" s="290"/>
      <c r="S41" s="292"/>
      <c r="T41" s="288"/>
      <c r="U41" s="294"/>
    </row>
    <row r="42" spans="1:21" ht="18" customHeight="1" x14ac:dyDescent="0.3">
      <c r="A42" s="1"/>
      <c r="B42" s="1"/>
      <c r="C42" s="1"/>
      <c r="D42" s="3" t="s">
        <v>147</v>
      </c>
      <c r="E42" s="3"/>
      <c r="F42" s="3"/>
      <c r="G42" s="3"/>
      <c r="H42" s="3"/>
      <c r="N42" s="295">
        <v>0</v>
      </c>
      <c r="O42" s="296"/>
      <c r="P42" s="297">
        <v>5</v>
      </c>
      <c r="Q42" s="296"/>
      <c r="R42" s="297">
        <v>7</v>
      </c>
      <c r="S42" s="298"/>
      <c r="T42" s="296"/>
      <c r="U42" s="95">
        <v>12</v>
      </c>
    </row>
    <row r="43" spans="1:21" ht="18" customHeight="1" x14ac:dyDescent="0.3">
      <c r="A43" t="s">
        <v>148</v>
      </c>
      <c r="F43" s="3"/>
      <c r="G43" s="3"/>
      <c r="H43" s="3"/>
      <c r="I43" s="3"/>
      <c r="J43" s="3"/>
      <c r="K43" s="3"/>
      <c r="L43" s="3"/>
      <c r="M43" s="3"/>
      <c r="N43" s="178"/>
      <c r="O43" s="114"/>
      <c r="P43" s="113"/>
      <c r="Q43" s="114"/>
      <c r="R43" s="113"/>
      <c r="S43" s="115"/>
      <c r="T43" s="114"/>
      <c r="U43" s="95"/>
    </row>
    <row r="44" spans="1:21" ht="18" customHeight="1" x14ac:dyDescent="0.3">
      <c r="F44" s="3"/>
      <c r="G44" s="3"/>
      <c r="H44" s="3"/>
      <c r="I44" s="3"/>
      <c r="J44" s="3"/>
      <c r="K44" s="3"/>
      <c r="L44" s="3"/>
      <c r="M44" s="3"/>
      <c r="N44" s="273" t="s">
        <v>139</v>
      </c>
      <c r="O44" s="274"/>
      <c r="P44" s="274"/>
      <c r="Q44" s="274"/>
      <c r="R44" s="274"/>
      <c r="S44" s="274"/>
      <c r="T44" s="274"/>
      <c r="U44" s="275"/>
    </row>
    <row r="45" spans="1:21" ht="18" customHeight="1" x14ac:dyDescent="0.3">
      <c r="A45" s="19" t="s">
        <v>76</v>
      </c>
      <c r="G45" s="3"/>
      <c r="H45" s="3"/>
      <c r="I45" s="3"/>
      <c r="J45" s="3"/>
      <c r="K45" s="3"/>
      <c r="L45" s="3"/>
      <c r="M45" s="3"/>
      <c r="N45" s="276"/>
      <c r="O45" s="277"/>
      <c r="P45" s="277"/>
      <c r="Q45" s="277"/>
      <c r="R45" s="277"/>
      <c r="S45" s="277"/>
      <c r="T45" s="277"/>
      <c r="U45" s="278"/>
    </row>
    <row r="46" spans="1:21" ht="18" customHeight="1" thickBot="1" x14ac:dyDescent="0.35">
      <c r="F46" s="3"/>
      <c r="G46" s="3"/>
      <c r="H46" s="3"/>
      <c r="N46" s="279" t="s">
        <v>141</v>
      </c>
      <c r="O46" s="280"/>
      <c r="P46" s="280"/>
      <c r="Q46" s="280"/>
      <c r="R46" s="280"/>
      <c r="S46" s="280"/>
      <c r="T46" s="280"/>
      <c r="U46" s="281"/>
    </row>
    <row r="47" spans="1:21" ht="18" customHeight="1" x14ac:dyDescent="0.3">
      <c r="F47" s="3"/>
      <c r="G47" s="3"/>
      <c r="H47" s="3"/>
    </row>
    <row r="48" spans="1:21" ht="18" customHeight="1" x14ac:dyDescent="0.3">
      <c r="A48" s="29" t="s">
        <v>77</v>
      </c>
      <c r="F48" s="3"/>
      <c r="G48" s="3"/>
      <c r="H48" s="3"/>
    </row>
    <row r="49" spans="1:19" ht="18" customHeight="1" x14ac:dyDescent="0.3">
      <c r="B49" s="1"/>
      <c r="C49" s="1"/>
      <c r="D49" s="3"/>
      <c r="E49" s="3"/>
      <c r="F49" s="3"/>
      <c r="G49" s="3"/>
      <c r="H49" s="3"/>
      <c r="N49" s="3"/>
      <c r="O49" s="3"/>
      <c r="P49" s="3"/>
      <c r="Q49" s="3"/>
      <c r="R49" s="3"/>
      <c r="S49" s="15"/>
    </row>
    <row r="50" spans="1:19" ht="18" customHeight="1" x14ac:dyDescent="0.3">
      <c r="A50" s="1"/>
      <c r="B50" s="1"/>
      <c r="C50" s="1"/>
      <c r="D50" s="3"/>
      <c r="E50" s="3"/>
      <c r="F50" s="3"/>
      <c r="G50" s="3"/>
      <c r="H50" s="3"/>
      <c r="N50" s="3"/>
      <c r="O50" s="3"/>
      <c r="P50" s="3"/>
      <c r="Q50" s="3"/>
      <c r="R50" s="3"/>
      <c r="S50" s="15"/>
    </row>
    <row r="51" spans="1:19" ht="18" customHeight="1" x14ac:dyDescent="0.3">
      <c r="B51" s="1"/>
      <c r="C51" s="1"/>
      <c r="D51" s="3"/>
      <c r="E51" s="3"/>
      <c r="F51" s="3"/>
      <c r="G51" s="3"/>
      <c r="H51" s="3"/>
      <c r="N51" s="3"/>
      <c r="O51" s="3"/>
      <c r="P51" s="3"/>
      <c r="Q51" s="3"/>
      <c r="R51" s="3"/>
      <c r="S51" s="15"/>
    </row>
    <row r="52" spans="1:19" ht="18" customHeight="1" x14ac:dyDescent="0.3">
      <c r="A52" s="1"/>
      <c r="B52" s="1"/>
      <c r="C52" s="1"/>
      <c r="D52" s="3"/>
      <c r="E52" s="3"/>
      <c r="F52" s="3"/>
      <c r="G52" s="3"/>
      <c r="H52" s="3"/>
      <c r="N52" s="3"/>
      <c r="O52" s="3"/>
      <c r="P52" s="3"/>
      <c r="Q52" s="3"/>
      <c r="R52" s="3"/>
      <c r="S52" s="15"/>
    </row>
    <row r="53" spans="1:19" ht="18" customHeight="1" x14ac:dyDescent="0.3">
      <c r="B53" s="1"/>
      <c r="C53" s="1"/>
      <c r="D53" s="3"/>
      <c r="E53" s="3"/>
      <c r="F53" s="3"/>
      <c r="G53" s="3"/>
      <c r="H53" s="3"/>
      <c r="N53" s="3"/>
      <c r="O53" s="3"/>
      <c r="P53" s="3"/>
      <c r="Q53" s="3"/>
      <c r="R53" s="3"/>
      <c r="S53" s="15"/>
    </row>
    <row r="54" spans="1:19" ht="18" customHeight="1" x14ac:dyDescent="0.3">
      <c r="A54" s="19"/>
      <c r="B54" s="1"/>
      <c r="C54" s="1"/>
      <c r="D54" s="3"/>
      <c r="E54" s="3"/>
      <c r="F54" s="3"/>
      <c r="G54" s="3"/>
      <c r="H54" s="3"/>
      <c r="N54" s="3"/>
      <c r="O54" s="3"/>
      <c r="P54" s="3"/>
      <c r="Q54" s="3"/>
      <c r="R54" s="3"/>
      <c r="S54" s="15"/>
    </row>
    <row r="55" spans="1:19" ht="18" customHeight="1" x14ac:dyDescent="0.3">
      <c r="A55" s="1"/>
      <c r="B55" s="1"/>
      <c r="C55" s="1"/>
      <c r="D55" s="3"/>
      <c r="E55" s="3"/>
      <c r="F55" s="3"/>
      <c r="G55" s="3"/>
      <c r="H55" s="3"/>
      <c r="I55" s="3"/>
      <c r="J55" s="3"/>
      <c r="K55" s="3"/>
      <c r="L55" s="3"/>
      <c r="M55" s="3"/>
      <c r="N55" s="3"/>
      <c r="O55" s="3"/>
      <c r="P55" s="3"/>
      <c r="Q55" s="3"/>
      <c r="R55" s="3"/>
      <c r="S55" s="15"/>
    </row>
    <row r="56" spans="1:19" ht="18" customHeight="1" x14ac:dyDescent="0.3">
      <c r="A56" s="1"/>
      <c r="B56" s="1"/>
      <c r="C56" s="1"/>
      <c r="D56" s="3"/>
      <c r="E56" s="3"/>
      <c r="F56" s="3"/>
      <c r="G56" s="3"/>
      <c r="H56" s="3"/>
      <c r="I56" s="3"/>
      <c r="J56" s="3"/>
      <c r="K56" s="3"/>
      <c r="L56" s="3"/>
      <c r="M56" s="3"/>
      <c r="N56" s="3"/>
      <c r="O56" s="3"/>
      <c r="P56" s="3"/>
      <c r="Q56" s="3"/>
      <c r="R56" s="3"/>
      <c r="S56" s="15"/>
    </row>
    <row r="57" spans="1:19" ht="18" customHeight="1" x14ac:dyDescent="0.3">
      <c r="A57" s="1"/>
      <c r="B57" s="1"/>
      <c r="C57" s="1"/>
      <c r="D57" s="3"/>
      <c r="E57" s="3"/>
      <c r="F57" s="3"/>
      <c r="G57" s="3"/>
      <c r="H57" s="3"/>
      <c r="I57" s="3"/>
      <c r="J57" s="3"/>
      <c r="K57" s="3"/>
      <c r="L57" s="3"/>
      <c r="M57" s="3"/>
      <c r="N57" s="3"/>
      <c r="O57" s="3"/>
      <c r="P57" s="3"/>
      <c r="Q57" s="3"/>
      <c r="R57" s="3"/>
      <c r="S57" s="15"/>
    </row>
    <row r="58" spans="1:19" ht="18" customHeight="1" x14ac:dyDescent="0.3">
      <c r="A58" s="1"/>
      <c r="B58" s="1"/>
      <c r="C58" s="1"/>
      <c r="D58" s="3"/>
      <c r="E58" s="3"/>
      <c r="F58" s="3"/>
      <c r="G58" s="3"/>
      <c r="H58" s="3"/>
      <c r="I58" s="3"/>
      <c r="J58" s="3"/>
      <c r="K58" s="3"/>
      <c r="L58" s="3"/>
      <c r="M58" s="3"/>
      <c r="N58" s="3"/>
      <c r="O58" s="3"/>
      <c r="P58" s="3"/>
      <c r="Q58" s="3"/>
      <c r="R58" s="3"/>
      <c r="S58" s="15"/>
    </row>
    <row r="59" spans="1:19" ht="18" customHeight="1" x14ac:dyDescent="0.3">
      <c r="A59" s="1"/>
      <c r="B59" s="1"/>
      <c r="C59" s="1"/>
      <c r="D59" s="3"/>
      <c r="E59" s="3"/>
      <c r="F59" s="3"/>
      <c r="G59" s="3"/>
      <c r="H59" s="3"/>
      <c r="I59" s="3"/>
      <c r="J59" s="3"/>
      <c r="K59" s="3"/>
      <c r="L59" s="3"/>
      <c r="M59" s="3"/>
      <c r="N59" s="3"/>
      <c r="O59" s="3"/>
      <c r="P59" s="3"/>
      <c r="Q59" s="3"/>
      <c r="R59" s="3"/>
      <c r="S59" s="15"/>
    </row>
    <row r="60" spans="1:19" ht="18" customHeight="1" x14ac:dyDescent="0.3">
      <c r="A60" s="1"/>
      <c r="B60" s="1"/>
      <c r="C60" s="1"/>
      <c r="D60" s="3"/>
      <c r="E60" s="3"/>
      <c r="F60" s="3"/>
      <c r="G60" s="3"/>
      <c r="H60" s="3"/>
      <c r="I60" s="3"/>
      <c r="J60" s="3"/>
      <c r="K60" s="3"/>
      <c r="L60" s="3"/>
      <c r="M60" s="3"/>
      <c r="N60" s="3"/>
      <c r="O60" s="3"/>
      <c r="P60" s="3"/>
      <c r="Q60" s="3"/>
      <c r="R60" s="3"/>
      <c r="S60" s="15"/>
    </row>
    <row r="61" spans="1:19" ht="18" customHeight="1" x14ac:dyDescent="0.3">
      <c r="A61" s="1"/>
      <c r="B61" s="1"/>
      <c r="C61" s="1"/>
      <c r="D61" s="3"/>
      <c r="E61" s="3"/>
      <c r="F61" s="3"/>
      <c r="G61" s="3"/>
      <c r="H61" s="3"/>
      <c r="I61" s="3"/>
      <c r="J61" s="3"/>
      <c r="K61" s="3"/>
      <c r="L61" s="3"/>
      <c r="M61" s="3"/>
      <c r="N61" s="3"/>
      <c r="O61" s="3"/>
      <c r="P61" s="3"/>
      <c r="Q61" s="3"/>
      <c r="R61" s="3"/>
      <c r="S61" s="15"/>
    </row>
    <row r="62" spans="1:19" ht="18" customHeight="1" x14ac:dyDescent="0.3">
      <c r="A62" s="1"/>
      <c r="B62" s="1"/>
      <c r="C62" s="1"/>
      <c r="D62" s="3"/>
      <c r="E62" s="3"/>
      <c r="F62" s="3"/>
      <c r="G62" s="3"/>
      <c r="H62" s="3"/>
      <c r="I62" s="3"/>
      <c r="J62" s="3"/>
      <c r="K62" s="3"/>
      <c r="L62" s="3"/>
      <c r="M62" s="3"/>
      <c r="N62" s="3"/>
      <c r="O62" s="3"/>
      <c r="P62" s="3"/>
      <c r="Q62" s="3"/>
      <c r="R62" s="3"/>
      <c r="S62" s="15"/>
    </row>
    <row r="63" spans="1:19" ht="18" customHeight="1" x14ac:dyDescent="0.3">
      <c r="A63" s="1"/>
      <c r="B63" s="1"/>
      <c r="C63" s="1"/>
      <c r="D63" s="3"/>
      <c r="E63" s="3"/>
      <c r="F63" s="3"/>
      <c r="G63" s="3"/>
      <c r="H63" s="3"/>
      <c r="I63" s="3"/>
      <c r="J63" s="3"/>
      <c r="K63" s="3"/>
      <c r="L63" s="3"/>
      <c r="M63" s="3"/>
      <c r="N63" s="3"/>
      <c r="O63" s="3"/>
      <c r="P63" s="3"/>
      <c r="Q63" s="3"/>
      <c r="R63" s="3"/>
      <c r="S63" s="15"/>
    </row>
    <row r="64" spans="1:19" ht="18" customHeight="1" x14ac:dyDescent="0.3">
      <c r="A64" s="1"/>
      <c r="B64" s="1"/>
      <c r="C64" s="1"/>
      <c r="D64" s="3"/>
      <c r="E64" s="3"/>
      <c r="F64" s="3"/>
      <c r="G64" s="3"/>
      <c r="H64" s="3"/>
      <c r="I64" s="3"/>
      <c r="J64" s="3"/>
      <c r="K64" s="3"/>
      <c r="L64" s="3"/>
      <c r="M64" s="3"/>
      <c r="N64" s="3"/>
      <c r="O64" s="3"/>
      <c r="P64" s="3"/>
      <c r="Q64" s="3"/>
      <c r="R64" s="3"/>
      <c r="S64" s="15"/>
    </row>
    <row r="65" spans="1:19" ht="18" customHeight="1" x14ac:dyDescent="0.3">
      <c r="A65" s="1"/>
      <c r="B65" s="1"/>
      <c r="C65" s="1"/>
      <c r="D65" s="3"/>
      <c r="E65" s="3"/>
      <c r="F65" s="3"/>
      <c r="G65" s="3"/>
      <c r="H65" s="3"/>
      <c r="I65" s="3"/>
      <c r="J65" s="3"/>
      <c r="K65" s="3"/>
      <c r="L65" s="3"/>
      <c r="M65" s="3"/>
      <c r="N65" s="3"/>
      <c r="O65" s="3"/>
      <c r="P65" s="3"/>
      <c r="Q65" s="3"/>
      <c r="R65" s="3"/>
      <c r="S65" s="15"/>
    </row>
    <row r="66" spans="1:19" ht="18" customHeight="1" x14ac:dyDescent="0.3">
      <c r="A66" s="1"/>
      <c r="B66" s="1"/>
      <c r="C66" s="1"/>
      <c r="D66" s="3"/>
      <c r="E66" s="3"/>
      <c r="F66" s="3"/>
      <c r="G66" s="3"/>
      <c r="H66" s="3"/>
      <c r="I66" s="3"/>
      <c r="J66" s="3"/>
      <c r="K66" s="3"/>
      <c r="L66" s="3"/>
      <c r="M66" s="3"/>
      <c r="N66" s="3"/>
      <c r="O66" s="3"/>
      <c r="P66" s="3"/>
      <c r="Q66" s="3"/>
      <c r="R66" s="1"/>
      <c r="S66" s="15"/>
    </row>
    <row r="67" spans="1:19" ht="18" customHeight="1" x14ac:dyDescent="0.3">
      <c r="A67" s="1"/>
      <c r="B67" s="1"/>
      <c r="C67" s="1"/>
      <c r="D67" s="3"/>
      <c r="E67" s="3"/>
      <c r="F67" s="3"/>
      <c r="G67" s="20"/>
      <c r="H67" s="20"/>
      <c r="I67" s="20"/>
      <c r="J67" s="20"/>
      <c r="K67" s="20"/>
      <c r="L67" s="20"/>
      <c r="M67" s="20"/>
      <c r="N67" s="20"/>
      <c r="O67" s="20"/>
      <c r="P67" s="20"/>
      <c r="Q67" s="20"/>
      <c r="R67" s="1"/>
      <c r="S67" s="105"/>
    </row>
    <row r="68" spans="1:19" ht="18" customHeight="1" x14ac:dyDescent="0.3">
      <c r="A68" s="1"/>
      <c r="B68" s="17"/>
      <c r="C68" s="17"/>
      <c r="D68" s="20"/>
      <c r="E68" s="20"/>
      <c r="F68" s="20"/>
      <c r="S68" s="15"/>
    </row>
    <row r="69" spans="1:19" ht="18" customHeight="1" x14ac:dyDescent="0.3">
      <c r="G69" s="93"/>
      <c r="H69" s="93"/>
      <c r="I69" s="93"/>
      <c r="J69" s="93"/>
      <c r="K69" s="93"/>
      <c r="L69" s="93"/>
      <c r="M69" s="93"/>
      <c r="N69" s="93"/>
      <c r="O69" s="93"/>
      <c r="P69" s="93"/>
      <c r="Q69" s="93"/>
      <c r="R69" s="93"/>
      <c r="S69" s="15"/>
    </row>
    <row r="70" spans="1:19" ht="18" customHeight="1" x14ac:dyDescent="0.3">
      <c r="B70" s="93"/>
      <c r="C70" s="93"/>
      <c r="D70" s="93"/>
      <c r="E70" s="93"/>
      <c r="F70" s="93"/>
      <c r="G70" s="92"/>
      <c r="H70" s="92"/>
      <c r="I70" s="92"/>
      <c r="J70" s="92"/>
      <c r="K70" s="92"/>
      <c r="L70" s="92"/>
      <c r="M70" s="92"/>
      <c r="N70" s="92"/>
      <c r="O70" s="92"/>
      <c r="P70" s="92"/>
      <c r="Q70" s="92"/>
      <c r="R70" s="92"/>
      <c r="S70" s="15"/>
    </row>
    <row r="71" spans="1:19" ht="18" customHeight="1" x14ac:dyDescent="0.3">
      <c r="B71" s="92"/>
      <c r="C71" s="92"/>
      <c r="D71" s="92"/>
      <c r="E71" s="92"/>
      <c r="F71" s="92"/>
      <c r="G71" s="92"/>
      <c r="H71" s="92"/>
      <c r="I71" s="92"/>
      <c r="J71" s="92"/>
      <c r="K71" s="92"/>
      <c r="L71" s="92"/>
      <c r="M71" s="92"/>
      <c r="N71" s="92"/>
      <c r="O71" s="92"/>
      <c r="P71" s="92"/>
      <c r="Q71" s="92"/>
      <c r="R71" s="92"/>
      <c r="S71" s="15"/>
    </row>
    <row r="72" spans="1:19" ht="18" customHeight="1" x14ac:dyDescent="0.3">
      <c r="B72" s="92"/>
      <c r="C72" s="92"/>
      <c r="D72" s="92"/>
      <c r="E72" s="92"/>
      <c r="F72" s="92"/>
      <c r="G72" s="94"/>
      <c r="H72" s="94"/>
      <c r="I72" s="94"/>
      <c r="J72" s="94"/>
      <c r="K72" s="94"/>
      <c r="L72" s="94"/>
      <c r="M72" s="94"/>
      <c r="N72" s="94"/>
      <c r="O72" s="94"/>
      <c r="P72" s="94"/>
      <c r="Q72" s="94"/>
      <c r="R72" s="94"/>
      <c r="S72" s="15"/>
    </row>
    <row r="73" spans="1:19" ht="18" customHeight="1" x14ac:dyDescent="0.3">
      <c r="B73" s="94"/>
      <c r="C73" s="94"/>
      <c r="D73" s="94"/>
      <c r="E73" s="94"/>
      <c r="F73" s="94"/>
      <c r="S73" s="15"/>
    </row>
    <row r="74" spans="1:19" ht="18" customHeight="1" x14ac:dyDescent="0.3">
      <c r="S74" s="15"/>
    </row>
    <row r="75" spans="1:19" ht="18" customHeight="1" x14ac:dyDescent="0.3">
      <c r="S75" s="15"/>
    </row>
    <row r="76" spans="1:19" ht="18" customHeight="1" x14ac:dyDescent="0.3">
      <c r="S76" s="15"/>
    </row>
    <row r="77" spans="1:19" ht="18" customHeight="1" x14ac:dyDescent="0.3">
      <c r="S77" s="15"/>
    </row>
    <row r="78" spans="1:19" ht="18" customHeight="1" x14ac:dyDescent="0.3">
      <c r="S78" s="15"/>
    </row>
    <row r="79" spans="1:19" ht="18" customHeight="1" x14ac:dyDescent="0.3">
      <c r="S79" s="15"/>
    </row>
    <row r="80" spans="1:19" ht="18" customHeight="1" x14ac:dyDescent="0.3">
      <c r="S80" s="15"/>
    </row>
    <row r="81" spans="19:19" ht="18" customHeight="1" x14ac:dyDescent="0.3">
      <c r="S81" s="15"/>
    </row>
    <row r="82" spans="19:19" ht="18" customHeight="1" x14ac:dyDescent="0.3">
      <c r="S82" s="15"/>
    </row>
    <row r="83" spans="19:19" ht="18" customHeight="1" x14ac:dyDescent="0.3">
      <c r="S83" s="15"/>
    </row>
    <row r="84" spans="19:19" ht="18" customHeight="1" x14ac:dyDescent="0.3">
      <c r="S84" s="15"/>
    </row>
    <row r="85" spans="19:19" ht="18" customHeight="1" x14ac:dyDescent="0.3">
      <c r="S85" s="15"/>
    </row>
    <row r="86" spans="19:19" ht="18" customHeight="1" x14ac:dyDescent="0.3">
      <c r="S86" s="15"/>
    </row>
    <row r="87" spans="19:19" ht="18" customHeight="1" x14ac:dyDescent="0.3">
      <c r="S87" s="15"/>
    </row>
    <row r="88" spans="19:19" ht="18" customHeight="1" x14ac:dyDescent="0.3">
      <c r="S88" s="15"/>
    </row>
    <row r="89" spans="19:19" ht="18" customHeight="1" x14ac:dyDescent="0.3">
      <c r="S89" s="15"/>
    </row>
    <row r="90" spans="19:19" ht="18" customHeight="1" x14ac:dyDescent="0.3">
      <c r="S90" s="15"/>
    </row>
    <row r="91" spans="19:19" ht="18" customHeight="1" x14ac:dyDescent="0.3">
      <c r="S91" s="15"/>
    </row>
  </sheetData>
  <sheetProtection algorithmName="SHA-512" hashValue="sE4nEV0aTYManxUQgwxDhQ33WzFKx9LsjLl394TUiCGMXo22qagZ6R3agDn29mCzQISZL9r8jSsKrO/8Ws5kCA==" saltValue="ro7FYE4NNOF9HYiOjgXaIw==" spinCount="100000" sheet="1" objects="1" scenarios="1"/>
  <protectedRanges>
    <protectedRange algorithmName="SHA-512" hashValue="8/TKnFQLhP6Jnmzh+Dk/RpKKFEgyADkay/6JRAH8vbTtdjSrAM/YgObYiErcp6FnPo7Q5ZAbjAZZdv9Pspm9Mw==" saltValue="zzMNB1P4UD9Rw5Z3RCMYdg==" spinCount="100000" sqref="G2:I2 C26 F27:F28 D35:E40 D2:F3 C7:C13 D7:E16 C24:F24 D21:F23 J8:J14" name="Groupfamilycalculation"/>
  </protectedRanges>
  <mergeCells count="72">
    <mergeCell ref="A1:T1"/>
    <mergeCell ref="D2:I2"/>
    <mergeCell ref="N2:T2"/>
    <mergeCell ref="D3:F3"/>
    <mergeCell ref="A4:L4"/>
    <mergeCell ref="O4:T7"/>
    <mergeCell ref="I5:L5"/>
    <mergeCell ref="N4:N7"/>
    <mergeCell ref="N11:S15"/>
    <mergeCell ref="A18:J18"/>
    <mergeCell ref="B16:C16"/>
    <mergeCell ref="O8:T10"/>
    <mergeCell ref="N8:N10"/>
    <mergeCell ref="N18:U18"/>
    <mergeCell ref="N19:O20"/>
    <mergeCell ref="P19:Q20"/>
    <mergeCell ref="R19:T20"/>
    <mergeCell ref="U19:U20"/>
    <mergeCell ref="R23:T23"/>
    <mergeCell ref="N24:O24"/>
    <mergeCell ref="P24:Q24"/>
    <mergeCell ref="R24:T24"/>
    <mergeCell ref="N21:O21"/>
    <mergeCell ref="P21:Q21"/>
    <mergeCell ref="R21:T21"/>
    <mergeCell ref="N22:O22"/>
    <mergeCell ref="P22:Q22"/>
    <mergeCell ref="R22:T22"/>
    <mergeCell ref="B31:D31"/>
    <mergeCell ref="N31:O31"/>
    <mergeCell ref="P31:Q31"/>
    <mergeCell ref="N23:O23"/>
    <mergeCell ref="P23:Q23"/>
    <mergeCell ref="N25:U25"/>
    <mergeCell ref="A26:B26"/>
    <mergeCell ref="N28:U28"/>
    <mergeCell ref="N29:O30"/>
    <mergeCell ref="P29:Q30"/>
    <mergeCell ref="R29:T30"/>
    <mergeCell ref="U29:U30"/>
    <mergeCell ref="A30:F30"/>
    <mergeCell ref="G25:I25"/>
    <mergeCell ref="G26:I26"/>
    <mergeCell ref="R31:S31"/>
    <mergeCell ref="N32:O32"/>
    <mergeCell ref="P32:Q32"/>
    <mergeCell ref="R32:S32"/>
    <mergeCell ref="N34:O34"/>
    <mergeCell ref="P34:Q34"/>
    <mergeCell ref="R34:S34"/>
    <mergeCell ref="N33:O33"/>
    <mergeCell ref="P33:Q33"/>
    <mergeCell ref="R33:S33"/>
    <mergeCell ref="N35:U35"/>
    <mergeCell ref="N36:U36"/>
    <mergeCell ref="N44:U45"/>
    <mergeCell ref="N46:U46"/>
    <mergeCell ref="N39:U39"/>
    <mergeCell ref="N40:O41"/>
    <mergeCell ref="P40:Q41"/>
    <mergeCell ref="R40:T41"/>
    <mergeCell ref="U40:U41"/>
    <mergeCell ref="N42:O42"/>
    <mergeCell ref="P42:Q42"/>
    <mergeCell ref="R42:T42"/>
    <mergeCell ref="G24:I24"/>
    <mergeCell ref="F19:J19"/>
    <mergeCell ref="G20:I20"/>
    <mergeCell ref="A19:D19"/>
    <mergeCell ref="G21:I21"/>
    <mergeCell ref="G22:I22"/>
    <mergeCell ref="G23:I23"/>
  </mergeCells>
  <pageMargins left="0.7" right="0.7" top="0.75" bottom="0.75" header="0.3" footer="0.3"/>
  <pageSetup orientation="landscape" horizontalDpi="4294967293"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R52"/>
  <sheetViews>
    <sheetView zoomScale="112" zoomScaleNormal="112" workbookViewId="0">
      <selection activeCell="B21" sqref="B21"/>
    </sheetView>
  </sheetViews>
  <sheetFormatPr defaultRowHeight="14.4" x14ac:dyDescent="0.3"/>
  <cols>
    <col min="1" max="1" width="16.33203125" customWidth="1"/>
    <col min="2" max="2" width="51.6640625" bestFit="1" customWidth="1"/>
    <col min="3" max="3" width="2.88671875" customWidth="1"/>
    <col min="4" max="4" width="18.88671875" customWidth="1"/>
    <col min="5" max="5" width="17.88671875" customWidth="1"/>
    <col min="6" max="6" width="10.33203125" bestFit="1" customWidth="1"/>
    <col min="7" max="7" width="14.109375" bestFit="1" customWidth="1"/>
    <col min="8" max="8" width="6.5546875" customWidth="1"/>
    <col min="9" max="9" width="3.88671875" customWidth="1"/>
    <col min="10" max="10" width="8.6640625" customWidth="1"/>
    <col min="15" max="15" width="24.33203125" customWidth="1"/>
  </cols>
  <sheetData>
    <row r="1" spans="1:18" ht="72" customHeight="1" x14ac:dyDescent="0.35">
      <c r="A1" s="363" t="s">
        <v>149</v>
      </c>
      <c r="B1" s="363"/>
      <c r="C1" s="363"/>
      <c r="D1" s="363"/>
      <c r="E1" s="363"/>
      <c r="F1" s="363"/>
      <c r="G1" s="363"/>
      <c r="H1" s="363"/>
      <c r="I1" s="363"/>
      <c r="J1" s="363"/>
      <c r="K1" s="363"/>
      <c r="L1" s="363"/>
      <c r="M1" s="363"/>
      <c r="N1" s="363"/>
      <c r="O1" s="363"/>
      <c r="P1" s="78"/>
      <c r="Q1" s="78"/>
      <c r="R1" s="78"/>
    </row>
    <row r="2" spans="1:18" ht="20.399999999999999" customHeight="1" thickBot="1" x14ac:dyDescent="0.4">
      <c r="A2" s="198" t="s">
        <v>150</v>
      </c>
      <c r="B2" s="379"/>
      <c r="C2" s="379"/>
      <c r="D2" s="379"/>
      <c r="E2" s="198"/>
      <c r="F2" s="198"/>
      <c r="G2" s="198"/>
      <c r="I2" s="364" t="s">
        <v>80</v>
      </c>
      <c r="J2" s="364"/>
      <c r="K2" s="364"/>
      <c r="L2" s="364"/>
      <c r="M2" s="364"/>
      <c r="N2" s="364"/>
      <c r="O2" s="364"/>
    </row>
    <row r="3" spans="1:18" ht="15" thickBot="1" x14ac:dyDescent="0.35">
      <c r="A3" s="1"/>
      <c r="B3" s="1"/>
      <c r="C3" s="1"/>
      <c r="D3" s="155" t="s">
        <v>106</v>
      </c>
      <c r="E3" s="155" t="s">
        <v>151</v>
      </c>
      <c r="F3" s="155"/>
      <c r="G3" s="155" t="s">
        <v>152</v>
      </c>
    </row>
    <row r="4" spans="1:18" ht="20.100000000000001" customHeight="1" thickBot="1" x14ac:dyDescent="0.35">
      <c r="A4" s="1"/>
      <c r="B4" s="156"/>
      <c r="C4" s="1"/>
      <c r="D4" s="155" t="s">
        <v>153</v>
      </c>
      <c r="E4" s="157" t="s">
        <v>154</v>
      </c>
      <c r="F4" s="7" t="s">
        <v>155</v>
      </c>
      <c r="G4" s="157" t="s">
        <v>154</v>
      </c>
      <c r="I4" s="371" t="s">
        <v>83</v>
      </c>
      <c r="J4" s="365" t="s">
        <v>84</v>
      </c>
      <c r="K4" s="365"/>
      <c r="L4" s="365"/>
      <c r="M4" s="365"/>
      <c r="N4" s="365"/>
      <c r="O4" s="366"/>
    </row>
    <row r="5" spans="1:18" ht="15" thickBot="1" x14ac:dyDescent="0.35">
      <c r="A5" s="158" t="s">
        <v>156</v>
      </c>
      <c r="B5" s="158"/>
      <c r="C5" s="158"/>
      <c r="D5" s="159"/>
      <c r="E5" s="160"/>
      <c r="F5" s="158"/>
      <c r="G5" s="161" t="s">
        <v>157</v>
      </c>
      <c r="I5" s="372"/>
      <c r="J5" s="367"/>
      <c r="K5" s="367"/>
      <c r="L5" s="367"/>
      <c r="M5" s="367"/>
      <c r="N5" s="367"/>
      <c r="O5" s="368"/>
    </row>
    <row r="6" spans="1:18" ht="15" thickBot="1" x14ac:dyDescent="0.35">
      <c r="A6" s="158" t="s">
        <v>158</v>
      </c>
      <c r="B6" s="158" t="s">
        <v>159</v>
      </c>
      <c r="C6" s="158"/>
      <c r="D6" s="159"/>
      <c r="E6" s="159"/>
      <c r="F6" s="162"/>
      <c r="G6" s="163">
        <v>0.05</v>
      </c>
      <c r="I6" s="372"/>
      <c r="J6" s="367"/>
      <c r="K6" s="367"/>
      <c r="L6" s="367"/>
      <c r="M6" s="367"/>
      <c r="N6" s="367"/>
      <c r="O6" s="368"/>
    </row>
    <row r="7" spans="1:18" x14ac:dyDescent="0.3">
      <c r="A7" s="158"/>
      <c r="B7" s="158" t="s">
        <v>160</v>
      </c>
      <c r="C7" s="158"/>
      <c r="D7" s="159">
        <f>'Group_family Calculation (2)'!D32/12</f>
        <v>7102.083333333333</v>
      </c>
      <c r="E7" s="159">
        <f>'Group_family Calculation (2)'!G15</f>
        <v>85225</v>
      </c>
      <c r="F7" s="164">
        <f>E7/$E$22</f>
        <v>0.78521248416445932</v>
      </c>
      <c r="G7" s="160">
        <f>+E7*(SUM(1+$G$6))</f>
        <v>89486.25</v>
      </c>
      <c r="I7" s="372" t="s">
        <v>95</v>
      </c>
      <c r="J7" s="369" t="s">
        <v>96</v>
      </c>
      <c r="K7" s="369"/>
      <c r="L7" s="369"/>
      <c r="M7" s="369"/>
      <c r="N7" s="369"/>
      <c r="O7" s="370"/>
    </row>
    <row r="8" spans="1:18" x14ac:dyDescent="0.3">
      <c r="A8" s="158"/>
      <c r="B8" s="158" t="s">
        <v>161</v>
      </c>
      <c r="C8" s="158"/>
      <c r="D8" s="159">
        <f>'Group_family Calculation (2)'!D33/12</f>
        <v>1168.75</v>
      </c>
      <c r="E8" s="159">
        <f>'Group_family Calculation (2)'!D33</f>
        <v>14025</v>
      </c>
      <c r="F8" s="164">
        <f>E8/E22</f>
        <v>0.1292180122077623</v>
      </c>
      <c r="G8" s="160">
        <f>+E8*(SUM(1+$G$6))</f>
        <v>14726.25</v>
      </c>
      <c r="I8" s="372"/>
      <c r="J8" s="369"/>
      <c r="K8" s="369"/>
      <c r="L8" s="369"/>
      <c r="M8" s="369"/>
      <c r="N8" s="369"/>
      <c r="O8" s="370"/>
    </row>
    <row r="9" spans="1:18" ht="14.4" customHeight="1" x14ac:dyDescent="0.3">
      <c r="A9" s="158"/>
      <c r="B9" s="158" t="s">
        <v>162</v>
      </c>
      <c r="C9" s="158"/>
      <c r="D9" s="159">
        <f>'Group_family Calculation (2)'!D34/12</f>
        <v>607.29166666666663</v>
      </c>
      <c r="E9" s="159">
        <f>'Group_family Calculation (2)'!D34</f>
        <v>7287.5</v>
      </c>
      <c r="F9" s="164">
        <f>E9/$E$22</f>
        <v>6.7142692617758834E-2</v>
      </c>
      <c r="G9" s="159">
        <f t="shared" ref="G9:G12" si="0">+E9*(SUM(1+$G$6))</f>
        <v>7651.875</v>
      </c>
      <c r="I9" s="373" t="s">
        <v>100</v>
      </c>
      <c r="J9" s="374"/>
      <c r="K9" s="374"/>
      <c r="L9" s="374"/>
      <c r="M9" s="374"/>
      <c r="N9" s="374"/>
      <c r="O9" s="375"/>
    </row>
    <row r="10" spans="1:18" x14ac:dyDescent="0.3">
      <c r="A10" s="158"/>
      <c r="B10" s="158" t="s">
        <v>163</v>
      </c>
      <c r="C10" s="158"/>
      <c r="D10" s="159">
        <f>'Group_family Calculation (2)'!D35/12</f>
        <v>0</v>
      </c>
      <c r="E10" s="159">
        <f>'Group_family Calculation (2)'!D35</f>
        <v>0</v>
      </c>
      <c r="F10" s="164">
        <f t="shared" ref="F10:F12" si="1">E10/$E$22</f>
        <v>0</v>
      </c>
      <c r="G10" s="159">
        <f t="shared" si="0"/>
        <v>0</v>
      </c>
      <c r="I10" s="373"/>
      <c r="J10" s="374"/>
      <c r="K10" s="374"/>
      <c r="L10" s="374"/>
      <c r="M10" s="374"/>
      <c r="N10" s="374"/>
      <c r="O10" s="375"/>
    </row>
    <row r="11" spans="1:18" x14ac:dyDescent="0.3">
      <c r="A11" s="158"/>
      <c r="B11" s="158" t="s">
        <v>164</v>
      </c>
      <c r="C11" s="158"/>
      <c r="D11" s="159">
        <f>'Group_family Calculation (2)'!D36/12</f>
        <v>0</v>
      </c>
      <c r="E11" s="159">
        <f>'Group_family Calculation (2)'!D36</f>
        <v>0</v>
      </c>
      <c r="F11" s="164">
        <f t="shared" si="1"/>
        <v>0</v>
      </c>
      <c r="G11" s="159">
        <f t="shared" si="0"/>
        <v>0</v>
      </c>
      <c r="I11" s="373"/>
      <c r="J11" s="374"/>
      <c r="K11" s="374"/>
      <c r="L11" s="374"/>
      <c r="M11" s="374"/>
      <c r="N11" s="374"/>
      <c r="O11" s="375"/>
    </row>
    <row r="12" spans="1:18" ht="15" thickBot="1" x14ac:dyDescent="0.35">
      <c r="A12" s="158"/>
      <c r="B12" s="158" t="s">
        <v>165</v>
      </c>
      <c r="C12" s="158"/>
      <c r="D12" s="159">
        <f>'Group_family Calculation (2)'!D37/12</f>
        <v>0</v>
      </c>
      <c r="E12" s="159">
        <f>'Group_family Calculation (2)'!D37</f>
        <v>0</v>
      </c>
      <c r="F12" s="164">
        <f t="shared" si="1"/>
        <v>0</v>
      </c>
      <c r="G12" s="159">
        <f t="shared" si="0"/>
        <v>0</v>
      </c>
      <c r="I12" s="376"/>
      <c r="J12" s="377"/>
      <c r="K12" s="377"/>
      <c r="L12" s="377"/>
      <c r="M12" s="377"/>
      <c r="N12" s="377"/>
      <c r="O12" s="378"/>
    </row>
    <row r="13" spans="1:18" ht="15" thickBot="1" x14ac:dyDescent="0.35">
      <c r="A13" s="158"/>
      <c r="B13" s="158"/>
      <c r="C13" s="158"/>
      <c r="D13" s="165"/>
      <c r="E13" s="165"/>
      <c r="F13" s="164" t="s">
        <v>147</v>
      </c>
      <c r="G13" s="159" t="s">
        <v>147</v>
      </c>
      <c r="I13" s="175"/>
      <c r="J13" s="175"/>
      <c r="K13" s="175"/>
      <c r="L13" s="175"/>
      <c r="M13" s="175"/>
      <c r="N13" s="175"/>
      <c r="O13" s="175"/>
    </row>
    <row r="14" spans="1:18" ht="15" thickBot="1" x14ac:dyDescent="0.35">
      <c r="A14" s="158" t="s">
        <v>166</v>
      </c>
      <c r="B14" s="158" t="s">
        <v>167</v>
      </c>
      <c r="C14" s="162"/>
      <c r="D14" s="166">
        <v>0</v>
      </c>
      <c r="E14" s="166">
        <v>0</v>
      </c>
      <c r="F14" s="167">
        <f t="shared" ref="F14:F20" si="2">E14/$E$22</f>
        <v>0</v>
      </c>
      <c r="G14" s="159">
        <f t="shared" ref="G14:G16" si="3">+E14*(SUM(1+$G$6))</f>
        <v>0</v>
      </c>
      <c r="I14" s="175"/>
      <c r="J14" s="175"/>
      <c r="K14" s="175"/>
      <c r="L14" s="175"/>
      <c r="M14" s="175"/>
      <c r="N14" s="175"/>
    </row>
    <row r="15" spans="1:18" ht="15" thickBot="1" x14ac:dyDescent="0.35">
      <c r="A15" s="158"/>
      <c r="B15" s="158" t="s">
        <v>143</v>
      </c>
      <c r="C15" s="162"/>
      <c r="D15" s="166">
        <v>0</v>
      </c>
      <c r="E15" s="166">
        <f>'Group_family Calculation (2)'!D38</f>
        <v>0</v>
      </c>
      <c r="F15" s="167">
        <f t="shared" si="2"/>
        <v>0</v>
      </c>
      <c r="G15" s="159">
        <f t="shared" si="3"/>
        <v>0</v>
      </c>
    </row>
    <row r="16" spans="1:18" ht="15" thickBot="1" x14ac:dyDescent="0.35">
      <c r="A16" s="158"/>
      <c r="B16" s="158" t="s">
        <v>168</v>
      </c>
      <c r="C16" s="162"/>
      <c r="D16" s="166">
        <v>0</v>
      </c>
      <c r="E16" s="166">
        <v>2000</v>
      </c>
      <c r="F16" s="167">
        <f t="shared" si="2"/>
        <v>1.842681101001958E-2</v>
      </c>
      <c r="G16" s="159">
        <f t="shared" si="3"/>
        <v>2100</v>
      </c>
    </row>
    <row r="17" spans="1:7" x14ac:dyDescent="0.3">
      <c r="A17" s="158"/>
      <c r="B17" s="158" t="s">
        <v>147</v>
      </c>
      <c r="C17" s="158"/>
      <c r="D17" s="160"/>
      <c r="E17" s="160"/>
      <c r="F17" s="164"/>
      <c r="G17" s="159"/>
    </row>
    <row r="18" spans="1:7" ht="15" thickBot="1" x14ac:dyDescent="0.35">
      <c r="A18" s="158" t="s">
        <v>169</v>
      </c>
      <c r="B18" s="158" t="s">
        <v>170</v>
      </c>
      <c r="C18" s="158"/>
      <c r="D18" s="165">
        <v>0</v>
      </c>
      <c r="E18" s="165">
        <f>'Group_family Calculation (2)'!D39+'Group_family Calculation (2)'!D40</f>
        <v>0</v>
      </c>
      <c r="F18" s="164">
        <f t="shared" si="2"/>
        <v>0</v>
      </c>
      <c r="G18" s="159">
        <f t="shared" ref="G18:G20" si="4">+E18*(SUM(1+$G$6))</f>
        <v>0</v>
      </c>
    </row>
    <row r="19" spans="1:7" ht="15" thickBot="1" x14ac:dyDescent="0.35">
      <c r="A19" s="158"/>
      <c r="B19" s="158" t="s">
        <v>171</v>
      </c>
      <c r="C19" s="162"/>
      <c r="D19" s="166">
        <v>0</v>
      </c>
      <c r="E19" s="166">
        <v>0</v>
      </c>
      <c r="F19" s="167">
        <f t="shared" si="2"/>
        <v>0</v>
      </c>
      <c r="G19" s="159">
        <f t="shared" si="4"/>
        <v>0</v>
      </c>
    </row>
    <row r="20" spans="1:7" ht="15" thickBot="1" x14ac:dyDescent="0.35">
      <c r="A20" s="158"/>
      <c r="B20" s="158" t="s">
        <v>172</v>
      </c>
      <c r="C20" s="162"/>
      <c r="D20" s="166">
        <v>0</v>
      </c>
      <c r="E20" s="166">
        <v>0</v>
      </c>
      <c r="F20" s="167">
        <f t="shared" si="2"/>
        <v>0</v>
      </c>
      <c r="G20" s="159">
        <f t="shared" si="4"/>
        <v>0</v>
      </c>
    </row>
    <row r="21" spans="1:7" x14ac:dyDescent="0.3">
      <c r="A21" s="158"/>
      <c r="B21" s="158"/>
      <c r="C21" s="158"/>
      <c r="D21" s="160" t="s">
        <v>147</v>
      </c>
      <c r="E21" s="160" t="s">
        <v>147</v>
      </c>
      <c r="F21" s="164"/>
      <c r="G21" s="159" t="s">
        <v>147</v>
      </c>
    </row>
    <row r="22" spans="1:7" x14ac:dyDescent="0.3">
      <c r="A22" s="158"/>
      <c r="B22" s="168" t="s">
        <v>173</v>
      </c>
      <c r="C22" s="158"/>
      <c r="D22" s="169">
        <f>SUM(D7:D20)</f>
        <v>8878.1249999999982</v>
      </c>
      <c r="E22" s="169">
        <f>SUM(E7:E20)</f>
        <v>108537.5</v>
      </c>
      <c r="F22" s="170">
        <f>SUM(F7:F20)</f>
        <v>1</v>
      </c>
      <c r="G22" s="169">
        <f>SUM(G7:G20)</f>
        <v>113964.375</v>
      </c>
    </row>
    <row r="23" spans="1:7" x14ac:dyDescent="0.3">
      <c r="A23" s="158"/>
      <c r="B23" s="158"/>
      <c r="C23" s="158"/>
      <c r="D23" s="159"/>
      <c r="E23" s="159"/>
      <c r="F23" s="164"/>
      <c r="G23" s="159"/>
    </row>
    <row r="24" spans="1:7" x14ac:dyDescent="0.3">
      <c r="A24" s="171" t="s">
        <v>174</v>
      </c>
      <c r="B24" s="158"/>
      <c r="C24" s="158"/>
      <c r="D24" s="159"/>
      <c r="E24" s="159"/>
      <c r="F24" s="164"/>
      <c r="G24" s="159"/>
    </row>
    <row r="25" spans="1:7" x14ac:dyDescent="0.3">
      <c r="A25" s="158" t="s">
        <v>175</v>
      </c>
      <c r="B25" s="158" t="s">
        <v>176</v>
      </c>
      <c r="C25" s="158"/>
      <c r="D25" s="159">
        <f>'Group_family Calculation (2)'!J26</f>
        <v>5666.666666666667</v>
      </c>
      <c r="E25" s="159">
        <f>'Group_family Calculation (2)'!J25</f>
        <v>68000</v>
      </c>
      <c r="F25" s="164">
        <f>E25/$E$46</f>
        <v>0.55904961565338929</v>
      </c>
      <c r="G25" s="159">
        <f t="shared" ref="G25:G45" si="5">+E25*(SUM(1+$G$6))</f>
        <v>71400</v>
      </c>
    </row>
    <row r="26" spans="1:7" x14ac:dyDescent="0.3">
      <c r="A26" s="172"/>
      <c r="B26" s="158" t="s">
        <v>177</v>
      </c>
      <c r="C26" s="158"/>
      <c r="D26" s="165">
        <f>'Group_family Calculation (2)'!J27/12</f>
        <v>453.33333333333331</v>
      </c>
      <c r="E26" s="165">
        <f>'Group_family Calculation (2)'!J27</f>
        <v>5440</v>
      </c>
      <c r="F26" s="247">
        <f>E26/$E$46</f>
        <v>4.4723969252271137E-2</v>
      </c>
      <c r="G26" s="165">
        <f t="shared" si="5"/>
        <v>5712</v>
      </c>
    </row>
    <row r="27" spans="1:7" x14ac:dyDescent="0.3">
      <c r="A27" s="172"/>
      <c r="B27" s="158" t="s">
        <v>178</v>
      </c>
      <c r="C27" s="162"/>
      <c r="D27" s="159">
        <f>+D25*$A$27</f>
        <v>0</v>
      </c>
      <c r="E27" s="159">
        <f>'Group_family Calculation (2)'!J28</f>
        <v>6800</v>
      </c>
      <c r="F27" s="164">
        <f>E27/$E$46</f>
        <v>5.5904961565338925E-2</v>
      </c>
      <c r="G27" s="159">
        <f t="shared" si="5"/>
        <v>7140</v>
      </c>
    </row>
    <row r="28" spans="1:7" x14ac:dyDescent="0.3">
      <c r="A28" s="248" t="s">
        <v>179</v>
      </c>
      <c r="B28" s="248"/>
      <c r="C28" s="249"/>
      <c r="D28" s="250">
        <f>SUM(D25:D27)</f>
        <v>6120</v>
      </c>
      <c r="E28" s="250">
        <f>SUM(E25:E27)</f>
        <v>80240</v>
      </c>
      <c r="F28" s="170">
        <f>E28/$E$46</f>
        <v>0.65967854647099933</v>
      </c>
      <c r="G28" s="250">
        <f t="shared" si="5"/>
        <v>84252</v>
      </c>
    </row>
    <row r="29" spans="1:7" ht="15" thickBot="1" x14ac:dyDescent="0.35">
      <c r="A29" s="158"/>
      <c r="B29" s="158"/>
      <c r="C29" s="158"/>
      <c r="D29" s="165"/>
      <c r="E29" s="159"/>
      <c r="F29" s="164"/>
      <c r="G29" s="159"/>
    </row>
    <row r="30" spans="1:7" ht="15" thickBot="1" x14ac:dyDescent="0.35">
      <c r="A30" s="158"/>
      <c r="B30" s="158" t="s">
        <v>180</v>
      </c>
      <c r="C30" s="162"/>
      <c r="D30" s="166">
        <v>800</v>
      </c>
      <c r="E30" s="173">
        <f>'Group_family Budget'!D30*12</f>
        <v>9600</v>
      </c>
      <c r="F30" s="164">
        <f t="shared" ref="F30:F46" si="6">E30/$E$46</f>
        <v>7.8924651621654948E-2</v>
      </c>
      <c r="G30" s="159">
        <f t="shared" si="5"/>
        <v>10080</v>
      </c>
    </row>
    <row r="31" spans="1:7" ht="15" thickBot="1" x14ac:dyDescent="0.35">
      <c r="A31" s="158"/>
      <c r="B31" s="158" t="s">
        <v>181</v>
      </c>
      <c r="C31" s="162"/>
      <c r="D31" s="166">
        <v>250</v>
      </c>
      <c r="E31" s="173">
        <f t="shared" ref="E31:E45" si="7">D31*12</f>
        <v>3000</v>
      </c>
      <c r="F31" s="164">
        <f t="shared" si="6"/>
        <v>2.4663953631767172E-2</v>
      </c>
      <c r="G31" s="159">
        <f t="shared" si="5"/>
        <v>3150</v>
      </c>
    </row>
    <row r="32" spans="1:7" ht="15" thickBot="1" x14ac:dyDescent="0.35">
      <c r="A32" s="158"/>
      <c r="B32" s="158" t="s">
        <v>55</v>
      </c>
      <c r="C32" s="162"/>
      <c r="D32" s="166">
        <v>150</v>
      </c>
      <c r="E32" s="173">
        <f t="shared" si="7"/>
        <v>1800</v>
      </c>
      <c r="F32" s="164">
        <f t="shared" si="6"/>
        <v>1.4798372179060304E-2</v>
      </c>
      <c r="G32" s="159">
        <f t="shared" si="5"/>
        <v>1890</v>
      </c>
    </row>
    <row r="33" spans="1:7" ht="15" thickBot="1" x14ac:dyDescent="0.35">
      <c r="A33" s="158"/>
      <c r="B33" s="158" t="s">
        <v>182</v>
      </c>
      <c r="C33" s="162"/>
      <c r="D33" s="166">
        <v>25</v>
      </c>
      <c r="E33" s="173">
        <f t="shared" si="7"/>
        <v>300</v>
      </c>
      <c r="F33" s="164">
        <f t="shared" si="6"/>
        <v>2.4663953631767171E-3</v>
      </c>
      <c r="G33" s="159">
        <f t="shared" si="5"/>
        <v>315</v>
      </c>
    </row>
    <row r="34" spans="1:7" ht="15" thickBot="1" x14ac:dyDescent="0.35">
      <c r="A34" s="158"/>
      <c r="B34" s="158" t="s">
        <v>183</v>
      </c>
      <c r="C34" s="162"/>
      <c r="D34" s="166">
        <v>500</v>
      </c>
      <c r="E34" s="173">
        <f t="shared" si="7"/>
        <v>6000</v>
      </c>
      <c r="F34" s="164">
        <f t="shared" si="6"/>
        <v>4.9327907263534344E-2</v>
      </c>
      <c r="G34" s="159">
        <f t="shared" si="5"/>
        <v>6300</v>
      </c>
    </row>
    <row r="35" spans="1:7" ht="15" thickBot="1" x14ac:dyDescent="0.35">
      <c r="A35" s="158"/>
      <c r="B35" s="158" t="s">
        <v>184</v>
      </c>
      <c r="C35" s="162"/>
      <c r="D35" s="166">
        <f>(120/12)</f>
        <v>10</v>
      </c>
      <c r="E35" s="173">
        <f t="shared" si="7"/>
        <v>120</v>
      </c>
      <c r="F35" s="164">
        <f t="shared" si="6"/>
        <v>9.8655814527068698E-4</v>
      </c>
      <c r="G35" s="159">
        <f t="shared" si="5"/>
        <v>126</v>
      </c>
    </row>
    <row r="36" spans="1:7" ht="15" thickBot="1" x14ac:dyDescent="0.35">
      <c r="A36" s="158"/>
      <c r="B36" s="158" t="s">
        <v>185</v>
      </c>
      <c r="C36" s="162"/>
      <c r="D36" s="166">
        <v>100</v>
      </c>
      <c r="E36" s="173">
        <f t="shared" si="7"/>
        <v>1200</v>
      </c>
      <c r="F36" s="164">
        <f t="shared" si="6"/>
        <v>9.8655814527068685E-3</v>
      </c>
      <c r="G36" s="159">
        <f t="shared" si="5"/>
        <v>1260</v>
      </c>
    </row>
    <row r="37" spans="1:7" ht="15" thickBot="1" x14ac:dyDescent="0.35">
      <c r="A37" s="158"/>
      <c r="B37" s="158" t="s">
        <v>186</v>
      </c>
      <c r="C37" s="162"/>
      <c r="D37" s="166">
        <f>(1200/12)</f>
        <v>100</v>
      </c>
      <c r="E37" s="173">
        <f t="shared" si="7"/>
        <v>1200</v>
      </c>
      <c r="F37" s="164">
        <f t="shared" si="6"/>
        <v>9.8655814527068685E-3</v>
      </c>
      <c r="G37" s="159">
        <f t="shared" si="5"/>
        <v>1260</v>
      </c>
    </row>
    <row r="38" spans="1:7" ht="15" thickBot="1" x14ac:dyDescent="0.35">
      <c r="A38" s="158"/>
      <c r="B38" s="158" t="s">
        <v>187</v>
      </c>
      <c r="C38" s="162"/>
      <c r="D38" s="166">
        <f>(125)/4</f>
        <v>31.25</v>
      </c>
      <c r="E38" s="173">
        <f t="shared" si="7"/>
        <v>375</v>
      </c>
      <c r="F38" s="164">
        <f t="shared" si="6"/>
        <v>3.0829942039708965E-3</v>
      </c>
      <c r="G38" s="159">
        <f t="shared" si="5"/>
        <v>393.75</v>
      </c>
    </row>
    <row r="39" spans="1:7" ht="15" thickBot="1" x14ac:dyDescent="0.35">
      <c r="A39" s="158"/>
      <c r="B39" s="158" t="s">
        <v>188</v>
      </c>
      <c r="C39" s="162"/>
      <c r="D39" s="166">
        <v>25</v>
      </c>
      <c r="E39" s="173">
        <f t="shared" si="7"/>
        <v>300</v>
      </c>
      <c r="F39" s="164">
        <f t="shared" si="6"/>
        <v>2.4663953631767171E-3</v>
      </c>
      <c r="G39" s="159">
        <f t="shared" si="5"/>
        <v>315</v>
      </c>
    </row>
    <row r="40" spans="1:7" ht="15" thickBot="1" x14ac:dyDescent="0.35">
      <c r="A40" s="158"/>
      <c r="B40" s="158" t="s">
        <v>189</v>
      </c>
      <c r="C40" s="162"/>
      <c r="D40" s="166">
        <v>1000</v>
      </c>
      <c r="E40" s="173">
        <f t="shared" si="7"/>
        <v>12000</v>
      </c>
      <c r="F40" s="164">
        <f t="shared" si="6"/>
        <v>9.8655814527068689E-2</v>
      </c>
      <c r="G40" s="159">
        <f t="shared" si="5"/>
        <v>12600</v>
      </c>
    </row>
    <row r="41" spans="1:7" ht="15" thickBot="1" x14ac:dyDescent="0.35">
      <c r="A41" s="158"/>
      <c r="B41" s="158" t="s">
        <v>190</v>
      </c>
      <c r="C41" s="162"/>
      <c r="D41" s="166">
        <f>(2*150)/4</f>
        <v>75</v>
      </c>
      <c r="E41" s="173">
        <f t="shared" si="7"/>
        <v>900</v>
      </c>
      <c r="F41" s="164">
        <f t="shared" si="6"/>
        <v>7.3991860895301518E-3</v>
      </c>
      <c r="G41" s="159">
        <f t="shared" si="5"/>
        <v>945</v>
      </c>
    </row>
    <row r="42" spans="1:7" ht="15" thickBot="1" x14ac:dyDescent="0.35">
      <c r="A42" s="158"/>
      <c r="B42" s="158" t="s">
        <v>191</v>
      </c>
      <c r="C42" s="162"/>
      <c r="D42" s="166">
        <f>(4*200)/12</f>
        <v>66.666666666666671</v>
      </c>
      <c r="E42" s="173">
        <f t="shared" si="7"/>
        <v>800</v>
      </c>
      <c r="F42" s="164">
        <f t="shared" si="6"/>
        <v>6.5770543018045793E-3</v>
      </c>
      <c r="G42" s="159">
        <f t="shared" si="5"/>
        <v>840</v>
      </c>
    </row>
    <row r="43" spans="1:7" ht="15" thickBot="1" x14ac:dyDescent="0.35">
      <c r="A43" s="158"/>
      <c r="B43" s="158" t="s">
        <v>192</v>
      </c>
      <c r="C43" s="162"/>
      <c r="D43" s="166">
        <v>200</v>
      </c>
      <c r="E43" s="173">
        <f t="shared" si="7"/>
        <v>2400</v>
      </c>
      <c r="F43" s="164">
        <f t="shared" si="6"/>
        <v>1.9731162905413737E-2</v>
      </c>
      <c r="G43" s="159">
        <f t="shared" si="5"/>
        <v>2520</v>
      </c>
    </row>
    <row r="44" spans="1:7" ht="15" thickBot="1" x14ac:dyDescent="0.35">
      <c r="A44" s="158"/>
      <c r="B44" s="158" t="s">
        <v>193</v>
      </c>
      <c r="C44" s="162"/>
      <c r="D44" s="166">
        <f>(200)/12</f>
        <v>16.666666666666668</v>
      </c>
      <c r="E44" s="173">
        <f t="shared" si="7"/>
        <v>200</v>
      </c>
      <c r="F44" s="164">
        <f t="shared" si="6"/>
        <v>1.6442635754511448E-3</v>
      </c>
      <c r="G44" s="159">
        <f t="shared" si="5"/>
        <v>210</v>
      </c>
    </row>
    <row r="45" spans="1:7" ht="15" thickBot="1" x14ac:dyDescent="0.35">
      <c r="A45" s="158"/>
      <c r="B45" s="158" t="s">
        <v>194</v>
      </c>
      <c r="C45" s="162"/>
      <c r="D45" s="166">
        <v>100</v>
      </c>
      <c r="E45" s="173">
        <f t="shared" si="7"/>
        <v>1200</v>
      </c>
      <c r="F45" s="164">
        <f t="shared" si="6"/>
        <v>9.8655814527068685E-3</v>
      </c>
      <c r="G45" s="159">
        <f t="shared" si="5"/>
        <v>1260</v>
      </c>
    </row>
    <row r="46" spans="1:7" x14ac:dyDescent="0.3">
      <c r="A46" s="158"/>
      <c r="B46" s="168" t="s">
        <v>195</v>
      </c>
      <c r="C46" s="158"/>
      <c r="D46" s="174">
        <f>SUM(D28:D45)</f>
        <v>9569.5833333333321</v>
      </c>
      <c r="E46" s="169">
        <f>SUM(E28:E45)</f>
        <v>121635</v>
      </c>
      <c r="F46" s="164">
        <f t="shared" si="6"/>
        <v>1</v>
      </c>
      <c r="G46" s="169">
        <f>SUM(G28:G45)</f>
        <v>127716.75</v>
      </c>
    </row>
    <row r="47" spans="1:7" x14ac:dyDescent="0.3">
      <c r="A47" s="158"/>
      <c r="B47" s="158"/>
      <c r="C47" s="158"/>
      <c r="D47" s="159"/>
      <c r="E47" s="159"/>
      <c r="F47" s="164" t="s">
        <v>147</v>
      </c>
      <c r="G47" s="159"/>
    </row>
    <row r="48" spans="1:7" x14ac:dyDescent="0.3">
      <c r="A48" s="171" t="s">
        <v>196</v>
      </c>
      <c r="B48" s="158"/>
      <c r="C48" s="158"/>
      <c r="D48" s="169">
        <f>D22-D46</f>
        <v>-691.45833333333394</v>
      </c>
      <c r="E48" s="169">
        <f>E22-E46</f>
        <v>-13097.5</v>
      </c>
      <c r="F48" s="164"/>
      <c r="G48" s="169">
        <f>G22-G46</f>
        <v>-13752.375</v>
      </c>
    </row>
    <row r="49" spans="1:15" x14ac:dyDescent="0.3">
      <c r="A49" s="151"/>
      <c r="B49" s="151"/>
      <c r="C49" s="151"/>
      <c r="D49" s="151"/>
      <c r="E49" s="151"/>
      <c r="F49" s="151"/>
      <c r="G49" s="151"/>
    </row>
    <row r="50" spans="1:15" x14ac:dyDescent="0.3">
      <c r="A50" s="254" t="s">
        <v>76</v>
      </c>
      <c r="B50" s="254"/>
      <c r="C50" s="254"/>
      <c r="D50" s="254"/>
      <c r="E50" s="254"/>
      <c r="F50" s="254"/>
      <c r="G50" s="254"/>
      <c r="H50" s="254"/>
      <c r="I50" s="254"/>
      <c r="J50" s="254"/>
      <c r="K50" s="254"/>
      <c r="L50" s="254"/>
      <c r="M50" s="254"/>
      <c r="N50" s="254"/>
      <c r="O50" s="254"/>
    </row>
    <row r="52" spans="1:15" x14ac:dyDescent="0.3">
      <c r="A52" s="29" t="s">
        <v>77</v>
      </c>
    </row>
  </sheetData>
  <sheetProtection algorithmName="SHA-512" hashValue="9bH1r5SF43wDr2EUEUI/T65O6RqyYIPlQ+RMDu200STfM9DA7M/sBiq/vfjLYmVS4Mc46StNfEWrccJB6VTGHg==" saltValue="axk09O0ajeazz6/pb6xX9A==" spinCount="100000" sheet="1" objects="1" scenarios="1"/>
  <protectedRanges>
    <protectedRange sqref="B2:D2 E4 G4 G6 D14:E16 D19:E20 D30:D45" name="Group Family Budget"/>
  </protectedRanges>
  <mergeCells count="9">
    <mergeCell ref="A1:O1"/>
    <mergeCell ref="A50:O50"/>
    <mergeCell ref="I2:O2"/>
    <mergeCell ref="J4:O6"/>
    <mergeCell ref="J7:O8"/>
    <mergeCell ref="I4:I6"/>
    <mergeCell ref="I7:I8"/>
    <mergeCell ref="I9:O12"/>
    <mergeCell ref="B2:D2"/>
  </mergeCells>
  <pageMargins left="0.7" right="0.7" top="0.75" bottom="0.75" header="0.3" footer="0.3"/>
  <pageSetup fitToHeight="0" orientation="landscape" verticalDpi="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B01B5-D97E-4814-A9D9-DA5E8823C319}">
  <sheetPr codeName="Sheet1">
    <pageSetUpPr fitToPage="1"/>
  </sheetPr>
  <dimension ref="A1:Z96"/>
  <sheetViews>
    <sheetView zoomScale="80" zoomScaleNormal="80" workbookViewId="0">
      <selection activeCell="B5" sqref="B5"/>
    </sheetView>
  </sheetViews>
  <sheetFormatPr defaultRowHeight="16.95" customHeight="1" x14ac:dyDescent="0.3"/>
  <cols>
    <col min="1" max="1" width="20.33203125" customWidth="1"/>
    <col min="2" max="2" width="32" customWidth="1"/>
    <col min="3" max="8" width="20.33203125" customWidth="1"/>
    <col min="9" max="9" width="7" customWidth="1"/>
    <col min="10" max="14" width="11.33203125" customWidth="1"/>
    <col min="15" max="15" width="0" hidden="1" customWidth="1"/>
    <col min="254" max="254" width="14.109375" customWidth="1"/>
    <col min="255" max="255" width="32.88671875" customWidth="1"/>
    <col min="256" max="268" width="11.33203125" customWidth="1"/>
    <col min="269" max="269" width="0" hidden="1" customWidth="1"/>
    <col min="510" max="510" width="14.109375" customWidth="1"/>
    <col min="511" max="511" width="32.88671875" customWidth="1"/>
    <col min="512" max="524" width="11.33203125" customWidth="1"/>
    <col min="525" max="525" width="0" hidden="1" customWidth="1"/>
    <col min="766" max="766" width="14.109375" customWidth="1"/>
    <col min="767" max="767" width="32.88671875" customWidth="1"/>
    <col min="768" max="780" width="11.33203125" customWidth="1"/>
    <col min="781" max="781" width="0" hidden="1" customWidth="1"/>
    <col min="1022" max="1022" width="14.109375" customWidth="1"/>
    <col min="1023" max="1023" width="32.88671875" customWidth="1"/>
    <col min="1024" max="1036" width="11.33203125" customWidth="1"/>
    <col min="1037" max="1037" width="0" hidden="1" customWidth="1"/>
    <col min="1278" max="1278" width="14.109375" customWidth="1"/>
    <col min="1279" max="1279" width="32.88671875" customWidth="1"/>
    <col min="1280" max="1292" width="11.33203125" customWidth="1"/>
    <col min="1293" max="1293" width="0" hidden="1" customWidth="1"/>
    <col min="1534" max="1534" width="14.109375" customWidth="1"/>
    <col min="1535" max="1535" width="32.88671875" customWidth="1"/>
    <col min="1536" max="1548" width="11.33203125" customWidth="1"/>
    <col min="1549" max="1549" width="0" hidden="1" customWidth="1"/>
    <col min="1790" max="1790" width="14.109375" customWidth="1"/>
    <col min="1791" max="1791" width="32.88671875" customWidth="1"/>
    <col min="1792" max="1804" width="11.33203125" customWidth="1"/>
    <col min="1805" max="1805" width="0" hidden="1" customWidth="1"/>
    <col min="2046" max="2046" width="14.109375" customWidth="1"/>
    <col min="2047" max="2047" width="32.88671875" customWidth="1"/>
    <col min="2048" max="2060" width="11.33203125" customWidth="1"/>
    <col min="2061" max="2061" width="0" hidden="1" customWidth="1"/>
    <col min="2302" max="2302" width="14.109375" customWidth="1"/>
    <col min="2303" max="2303" width="32.88671875" customWidth="1"/>
    <col min="2304" max="2316" width="11.33203125" customWidth="1"/>
    <col min="2317" max="2317" width="0" hidden="1" customWidth="1"/>
    <col min="2558" max="2558" width="14.109375" customWidth="1"/>
    <col min="2559" max="2559" width="32.88671875" customWidth="1"/>
    <col min="2560" max="2572" width="11.33203125" customWidth="1"/>
    <col min="2573" max="2573" width="0" hidden="1" customWidth="1"/>
    <col min="2814" max="2814" width="14.109375" customWidth="1"/>
    <col min="2815" max="2815" width="32.88671875" customWidth="1"/>
    <col min="2816" max="2828" width="11.33203125" customWidth="1"/>
    <col min="2829" max="2829" width="0" hidden="1" customWidth="1"/>
    <col min="3070" max="3070" width="14.109375" customWidth="1"/>
    <col min="3071" max="3071" width="32.88671875" customWidth="1"/>
    <col min="3072" max="3084" width="11.33203125" customWidth="1"/>
    <col min="3085" max="3085" width="0" hidden="1" customWidth="1"/>
    <col min="3326" max="3326" width="14.109375" customWidth="1"/>
    <col min="3327" max="3327" width="32.88671875" customWidth="1"/>
    <col min="3328" max="3340" width="11.33203125" customWidth="1"/>
    <col min="3341" max="3341" width="0" hidden="1" customWidth="1"/>
    <col min="3582" max="3582" width="14.109375" customWidth="1"/>
    <col min="3583" max="3583" width="32.88671875" customWidth="1"/>
    <col min="3584" max="3596" width="11.33203125" customWidth="1"/>
    <col min="3597" max="3597" width="0" hidden="1" customWidth="1"/>
    <col min="3838" max="3838" width="14.109375" customWidth="1"/>
    <col min="3839" max="3839" width="32.88671875" customWidth="1"/>
    <col min="3840" max="3852" width="11.33203125" customWidth="1"/>
    <col min="3853" max="3853" width="0" hidden="1" customWidth="1"/>
    <col min="4094" max="4094" width="14.109375" customWidth="1"/>
    <col min="4095" max="4095" width="32.88671875" customWidth="1"/>
    <col min="4096" max="4108" width="11.33203125" customWidth="1"/>
    <col min="4109" max="4109" width="0" hidden="1" customWidth="1"/>
    <col min="4350" max="4350" width="14.109375" customWidth="1"/>
    <col min="4351" max="4351" width="32.88671875" customWidth="1"/>
    <col min="4352" max="4364" width="11.33203125" customWidth="1"/>
    <col min="4365" max="4365" width="0" hidden="1" customWidth="1"/>
    <col min="4606" max="4606" width="14.109375" customWidth="1"/>
    <col min="4607" max="4607" width="32.88671875" customWidth="1"/>
    <col min="4608" max="4620" width="11.33203125" customWidth="1"/>
    <col min="4621" max="4621" width="0" hidden="1" customWidth="1"/>
    <col min="4862" max="4862" width="14.109375" customWidth="1"/>
    <col min="4863" max="4863" width="32.88671875" customWidth="1"/>
    <col min="4864" max="4876" width="11.33203125" customWidth="1"/>
    <col min="4877" max="4877" width="0" hidden="1" customWidth="1"/>
    <col min="5118" max="5118" width="14.109375" customWidth="1"/>
    <col min="5119" max="5119" width="32.88671875" customWidth="1"/>
    <col min="5120" max="5132" width="11.33203125" customWidth="1"/>
    <col min="5133" max="5133" width="0" hidden="1" customWidth="1"/>
    <col min="5374" max="5374" width="14.109375" customWidth="1"/>
    <col min="5375" max="5375" width="32.88671875" customWidth="1"/>
    <col min="5376" max="5388" width="11.33203125" customWidth="1"/>
    <col min="5389" max="5389" width="0" hidden="1" customWidth="1"/>
    <col min="5630" max="5630" width="14.109375" customWidth="1"/>
    <col min="5631" max="5631" width="32.88671875" customWidth="1"/>
    <col min="5632" max="5644" width="11.33203125" customWidth="1"/>
    <col min="5645" max="5645" width="0" hidden="1" customWidth="1"/>
    <col min="5886" max="5886" width="14.109375" customWidth="1"/>
    <col min="5887" max="5887" width="32.88671875" customWidth="1"/>
    <col min="5888" max="5900" width="11.33203125" customWidth="1"/>
    <col min="5901" max="5901" width="0" hidden="1" customWidth="1"/>
    <col min="6142" max="6142" width="14.109375" customWidth="1"/>
    <col min="6143" max="6143" width="32.88671875" customWidth="1"/>
    <col min="6144" max="6156" width="11.33203125" customWidth="1"/>
    <col min="6157" max="6157" width="0" hidden="1" customWidth="1"/>
    <col min="6398" max="6398" width="14.109375" customWidth="1"/>
    <col min="6399" max="6399" width="32.88671875" customWidth="1"/>
    <col min="6400" max="6412" width="11.33203125" customWidth="1"/>
    <col min="6413" max="6413" width="0" hidden="1" customWidth="1"/>
    <col min="6654" max="6654" width="14.109375" customWidth="1"/>
    <col min="6655" max="6655" width="32.88671875" customWidth="1"/>
    <col min="6656" max="6668" width="11.33203125" customWidth="1"/>
    <col min="6669" max="6669" width="0" hidden="1" customWidth="1"/>
    <col min="6910" max="6910" width="14.109375" customWidth="1"/>
    <col min="6911" max="6911" width="32.88671875" customWidth="1"/>
    <col min="6912" max="6924" width="11.33203125" customWidth="1"/>
    <col min="6925" max="6925" width="0" hidden="1" customWidth="1"/>
    <col min="7166" max="7166" width="14.109375" customWidth="1"/>
    <col min="7167" max="7167" width="32.88671875" customWidth="1"/>
    <col min="7168" max="7180" width="11.33203125" customWidth="1"/>
    <col min="7181" max="7181" width="0" hidden="1" customWidth="1"/>
    <col min="7422" max="7422" width="14.109375" customWidth="1"/>
    <col min="7423" max="7423" width="32.88671875" customWidth="1"/>
    <col min="7424" max="7436" width="11.33203125" customWidth="1"/>
    <col min="7437" max="7437" width="0" hidden="1" customWidth="1"/>
    <col min="7678" max="7678" width="14.109375" customWidth="1"/>
    <col min="7679" max="7679" width="32.88671875" customWidth="1"/>
    <col min="7680" max="7692" width="11.33203125" customWidth="1"/>
    <col min="7693" max="7693" width="0" hidden="1" customWidth="1"/>
    <col min="7934" max="7934" width="14.109375" customWidth="1"/>
    <col min="7935" max="7935" width="32.88671875" customWidth="1"/>
    <col min="7936" max="7948" width="11.33203125" customWidth="1"/>
    <col min="7949" max="7949" width="0" hidden="1" customWidth="1"/>
    <col min="8190" max="8190" width="14.109375" customWidth="1"/>
    <col min="8191" max="8191" width="32.88671875" customWidth="1"/>
    <col min="8192" max="8204" width="11.33203125" customWidth="1"/>
    <col min="8205" max="8205" width="0" hidden="1" customWidth="1"/>
    <col min="8446" max="8446" width="14.109375" customWidth="1"/>
    <col min="8447" max="8447" width="32.88671875" customWidth="1"/>
    <col min="8448" max="8460" width="11.33203125" customWidth="1"/>
    <col min="8461" max="8461" width="0" hidden="1" customWidth="1"/>
    <col min="8702" max="8702" width="14.109375" customWidth="1"/>
    <col min="8703" max="8703" width="32.88671875" customWidth="1"/>
    <col min="8704" max="8716" width="11.33203125" customWidth="1"/>
    <col min="8717" max="8717" width="0" hidden="1" customWidth="1"/>
    <col min="8958" max="8958" width="14.109375" customWidth="1"/>
    <col min="8959" max="8959" width="32.88671875" customWidth="1"/>
    <col min="8960" max="8972" width="11.33203125" customWidth="1"/>
    <col min="8973" max="8973" width="0" hidden="1" customWidth="1"/>
    <col min="9214" max="9214" width="14.109375" customWidth="1"/>
    <col min="9215" max="9215" width="32.88671875" customWidth="1"/>
    <col min="9216" max="9228" width="11.33203125" customWidth="1"/>
    <col min="9229" max="9229" width="0" hidden="1" customWidth="1"/>
    <col min="9470" max="9470" width="14.109375" customWidth="1"/>
    <col min="9471" max="9471" width="32.88671875" customWidth="1"/>
    <col min="9472" max="9484" width="11.33203125" customWidth="1"/>
    <col min="9485" max="9485" width="0" hidden="1" customWidth="1"/>
    <col min="9726" max="9726" width="14.109375" customWidth="1"/>
    <col min="9727" max="9727" width="32.88671875" customWidth="1"/>
    <col min="9728" max="9740" width="11.33203125" customWidth="1"/>
    <col min="9741" max="9741" width="0" hidden="1" customWidth="1"/>
    <col min="9982" max="9982" width="14.109375" customWidth="1"/>
    <col min="9983" max="9983" width="32.88671875" customWidth="1"/>
    <col min="9984" max="9996" width="11.33203125" customWidth="1"/>
    <col min="9997" max="9997" width="0" hidden="1" customWidth="1"/>
    <col min="10238" max="10238" width="14.109375" customWidth="1"/>
    <col min="10239" max="10239" width="32.88671875" customWidth="1"/>
    <col min="10240" max="10252" width="11.33203125" customWidth="1"/>
    <col min="10253" max="10253" width="0" hidden="1" customWidth="1"/>
    <col min="10494" max="10494" width="14.109375" customWidth="1"/>
    <col min="10495" max="10495" width="32.88671875" customWidth="1"/>
    <col min="10496" max="10508" width="11.33203125" customWidth="1"/>
    <col min="10509" max="10509" width="0" hidden="1" customWidth="1"/>
    <col min="10750" max="10750" width="14.109375" customWidth="1"/>
    <col min="10751" max="10751" width="32.88671875" customWidth="1"/>
    <col min="10752" max="10764" width="11.33203125" customWidth="1"/>
    <col min="10765" max="10765" width="0" hidden="1" customWidth="1"/>
    <col min="11006" max="11006" width="14.109375" customWidth="1"/>
    <col min="11007" max="11007" width="32.88671875" customWidth="1"/>
    <col min="11008" max="11020" width="11.33203125" customWidth="1"/>
    <col min="11021" max="11021" width="0" hidden="1" customWidth="1"/>
    <col min="11262" max="11262" width="14.109375" customWidth="1"/>
    <col min="11263" max="11263" width="32.88671875" customWidth="1"/>
    <col min="11264" max="11276" width="11.33203125" customWidth="1"/>
    <col min="11277" max="11277" width="0" hidden="1" customWidth="1"/>
    <col min="11518" max="11518" width="14.109375" customWidth="1"/>
    <col min="11519" max="11519" width="32.88671875" customWidth="1"/>
    <col min="11520" max="11532" width="11.33203125" customWidth="1"/>
    <col min="11533" max="11533" width="0" hidden="1" customWidth="1"/>
    <col min="11774" max="11774" width="14.109375" customWidth="1"/>
    <col min="11775" max="11775" width="32.88671875" customWidth="1"/>
    <col min="11776" max="11788" width="11.33203125" customWidth="1"/>
    <col min="11789" max="11789" width="0" hidden="1" customWidth="1"/>
    <col min="12030" max="12030" width="14.109375" customWidth="1"/>
    <col min="12031" max="12031" width="32.88671875" customWidth="1"/>
    <col min="12032" max="12044" width="11.33203125" customWidth="1"/>
    <col min="12045" max="12045" width="0" hidden="1" customWidth="1"/>
    <col min="12286" max="12286" width="14.109375" customWidth="1"/>
    <col min="12287" max="12287" width="32.88671875" customWidth="1"/>
    <col min="12288" max="12300" width="11.33203125" customWidth="1"/>
    <col min="12301" max="12301" width="0" hidden="1" customWidth="1"/>
    <col min="12542" max="12542" width="14.109375" customWidth="1"/>
    <col min="12543" max="12543" width="32.88671875" customWidth="1"/>
    <col min="12544" max="12556" width="11.33203125" customWidth="1"/>
    <col min="12557" max="12557" width="0" hidden="1" customWidth="1"/>
    <col min="12798" max="12798" width="14.109375" customWidth="1"/>
    <col min="12799" max="12799" width="32.88671875" customWidth="1"/>
    <col min="12800" max="12812" width="11.33203125" customWidth="1"/>
    <col min="12813" max="12813" width="0" hidden="1" customWidth="1"/>
    <col min="13054" max="13054" width="14.109375" customWidth="1"/>
    <col min="13055" max="13055" width="32.88671875" customWidth="1"/>
    <col min="13056" max="13068" width="11.33203125" customWidth="1"/>
    <col min="13069" max="13069" width="0" hidden="1" customWidth="1"/>
    <col min="13310" max="13310" width="14.109375" customWidth="1"/>
    <col min="13311" max="13311" width="32.88671875" customWidth="1"/>
    <col min="13312" max="13324" width="11.33203125" customWidth="1"/>
    <col min="13325" max="13325" width="0" hidden="1" customWidth="1"/>
    <col min="13566" max="13566" width="14.109375" customWidth="1"/>
    <col min="13567" max="13567" width="32.88671875" customWidth="1"/>
    <col min="13568" max="13580" width="11.33203125" customWidth="1"/>
    <col min="13581" max="13581" width="0" hidden="1" customWidth="1"/>
    <col min="13822" max="13822" width="14.109375" customWidth="1"/>
    <col min="13823" max="13823" width="32.88671875" customWidth="1"/>
    <col min="13824" max="13836" width="11.33203125" customWidth="1"/>
    <col min="13837" max="13837" width="0" hidden="1" customWidth="1"/>
    <col min="14078" max="14078" width="14.109375" customWidth="1"/>
    <col min="14079" max="14079" width="32.88671875" customWidth="1"/>
    <col min="14080" max="14092" width="11.33203125" customWidth="1"/>
    <col min="14093" max="14093" width="0" hidden="1" customWidth="1"/>
    <col min="14334" max="14334" width="14.109375" customWidth="1"/>
    <col min="14335" max="14335" width="32.88671875" customWidth="1"/>
    <col min="14336" max="14348" width="11.33203125" customWidth="1"/>
    <col min="14349" max="14349" width="0" hidden="1" customWidth="1"/>
    <col min="14590" max="14590" width="14.109375" customWidth="1"/>
    <col min="14591" max="14591" width="32.88671875" customWidth="1"/>
    <col min="14592" max="14604" width="11.33203125" customWidth="1"/>
    <col min="14605" max="14605" width="0" hidden="1" customWidth="1"/>
    <col min="14846" max="14846" width="14.109375" customWidth="1"/>
    <col min="14847" max="14847" width="32.88671875" customWidth="1"/>
    <col min="14848" max="14860" width="11.33203125" customWidth="1"/>
    <col min="14861" max="14861" width="0" hidden="1" customWidth="1"/>
    <col min="15102" max="15102" width="14.109375" customWidth="1"/>
    <col min="15103" max="15103" width="32.88671875" customWidth="1"/>
    <col min="15104" max="15116" width="11.33203125" customWidth="1"/>
    <col min="15117" max="15117" width="0" hidden="1" customWidth="1"/>
    <col min="15358" max="15358" width="14.109375" customWidth="1"/>
    <col min="15359" max="15359" width="32.88671875" customWidth="1"/>
    <col min="15360" max="15372" width="11.33203125" customWidth="1"/>
    <col min="15373" max="15373" width="0" hidden="1" customWidth="1"/>
    <col min="15614" max="15614" width="14.109375" customWidth="1"/>
    <col min="15615" max="15615" width="32.88671875" customWidth="1"/>
    <col min="15616" max="15628" width="11.33203125" customWidth="1"/>
    <col min="15629" max="15629" width="0" hidden="1" customWidth="1"/>
    <col min="15870" max="15870" width="14.109375" customWidth="1"/>
    <col min="15871" max="15871" width="32.88671875" customWidth="1"/>
    <col min="15872" max="15884" width="11.33203125" customWidth="1"/>
    <col min="15885" max="15885" width="0" hidden="1" customWidth="1"/>
    <col min="16126" max="16126" width="14.109375" customWidth="1"/>
    <col min="16127" max="16127" width="32.88671875" customWidth="1"/>
    <col min="16128" max="16140" width="11.33203125" customWidth="1"/>
    <col min="16141" max="16141" width="0" hidden="1" customWidth="1"/>
  </cols>
  <sheetData>
    <row r="1" spans="1:17" ht="58.95" customHeight="1" thickBot="1" x14ac:dyDescent="0.35">
      <c r="A1" s="454" t="s">
        <v>197</v>
      </c>
      <c r="B1" s="454"/>
      <c r="C1" s="454"/>
      <c r="D1" s="454"/>
      <c r="E1" s="454"/>
      <c r="F1" s="454"/>
      <c r="G1" s="454"/>
      <c r="H1" s="454"/>
      <c r="I1" s="454"/>
      <c r="J1" s="454"/>
      <c r="K1" s="454"/>
      <c r="L1" s="454"/>
      <c r="M1" s="454"/>
      <c r="N1" s="454"/>
      <c r="O1" s="454"/>
      <c r="P1" s="454"/>
      <c r="Q1" s="454"/>
    </row>
    <row r="2" spans="1:17" ht="21.6" customHeight="1" thickBot="1" x14ac:dyDescent="0.35">
      <c r="A2" s="1"/>
      <c r="B2" s="181" t="s">
        <v>79</v>
      </c>
      <c r="C2" s="512"/>
      <c r="D2" s="513"/>
      <c r="E2" s="513"/>
      <c r="F2" s="513"/>
      <c r="G2" s="514"/>
      <c r="H2" s="1"/>
      <c r="I2" s="1"/>
      <c r="J2" s="383" t="s">
        <v>80</v>
      </c>
      <c r="K2" s="384"/>
      <c r="L2" s="384"/>
      <c r="M2" s="384"/>
      <c r="N2" s="384"/>
      <c r="O2" s="384"/>
      <c r="P2" s="385"/>
      <c r="Q2" s="143"/>
    </row>
    <row r="3" spans="1:17" ht="21.6" customHeight="1" thickBot="1" x14ac:dyDescent="0.35">
      <c r="A3" s="1"/>
      <c r="B3" s="182" t="s">
        <v>81</v>
      </c>
      <c r="C3" s="516"/>
      <c r="D3" s="517"/>
      <c r="E3" s="1"/>
      <c r="F3" s="143"/>
      <c r="G3" s="143"/>
      <c r="H3" s="143"/>
      <c r="I3" s="1"/>
      <c r="J3" s="386"/>
      <c r="K3" s="387"/>
      <c r="L3" s="387"/>
      <c r="M3" s="387"/>
      <c r="N3" s="387"/>
      <c r="O3" s="387"/>
      <c r="P3" s="388"/>
      <c r="Q3" s="143"/>
    </row>
    <row r="4" spans="1:17" ht="16.95" customHeight="1" thickBot="1" x14ac:dyDescent="0.35">
      <c r="A4" s="318" t="s">
        <v>198</v>
      </c>
      <c r="B4" s="319"/>
      <c r="C4" s="515"/>
      <c r="D4" s="515"/>
      <c r="E4" s="319"/>
      <c r="F4" s="320"/>
      <c r="G4" s="107"/>
      <c r="H4" s="143"/>
      <c r="I4" s="16"/>
      <c r="J4" s="395" t="s">
        <v>83</v>
      </c>
      <c r="K4" s="389" t="s">
        <v>199</v>
      </c>
      <c r="L4" s="389"/>
      <c r="M4" s="389"/>
      <c r="N4" s="389"/>
      <c r="O4" s="389"/>
      <c r="P4" s="390"/>
      <c r="Q4" s="143"/>
    </row>
    <row r="5" spans="1:17" ht="16.95" customHeight="1" thickTop="1" thickBot="1" x14ac:dyDescent="0.35">
      <c r="A5" s="192" t="s">
        <v>85</v>
      </c>
      <c r="B5" s="14" t="s">
        <v>86</v>
      </c>
      <c r="C5" s="14" t="s">
        <v>200</v>
      </c>
      <c r="D5" s="222">
        <f>SUM(D6:D11)</f>
        <v>51</v>
      </c>
      <c r="E5" s="222"/>
      <c r="F5" s="224"/>
      <c r="G5" s="143"/>
      <c r="H5" s="143"/>
      <c r="I5" s="184"/>
      <c r="J5" s="396"/>
      <c r="K5" s="391"/>
      <c r="L5" s="391"/>
      <c r="M5" s="391"/>
      <c r="N5" s="391"/>
      <c r="O5" s="391"/>
      <c r="P5" s="392"/>
      <c r="Q5" s="143"/>
    </row>
    <row r="6" spans="1:17" ht="18" customHeight="1" thickBot="1" x14ac:dyDescent="0.35">
      <c r="A6" s="185" t="s">
        <v>201</v>
      </c>
      <c r="B6" s="1" t="s">
        <v>93</v>
      </c>
      <c r="C6" s="244">
        <v>175</v>
      </c>
      <c r="D6" s="225">
        <v>4</v>
      </c>
      <c r="E6" s="226">
        <f t="shared" ref="E6:E11" si="0">D6*C6</f>
        <v>700</v>
      </c>
      <c r="F6" s="227">
        <f t="shared" ref="F6:F12" si="1">+(E6*(52-$C$14))</f>
        <v>35000</v>
      </c>
      <c r="G6" s="143"/>
      <c r="H6" s="143"/>
      <c r="I6" s="143"/>
      <c r="J6" s="396"/>
      <c r="K6" s="391"/>
      <c r="L6" s="391"/>
      <c r="M6" s="391"/>
      <c r="N6" s="391"/>
      <c r="O6" s="391"/>
      <c r="P6" s="392"/>
      <c r="Q6" s="143"/>
    </row>
    <row r="7" spans="1:17" ht="18" customHeight="1" thickBot="1" x14ac:dyDescent="0.35">
      <c r="A7" s="185" t="s">
        <v>202</v>
      </c>
      <c r="B7" s="1" t="s">
        <v>94</v>
      </c>
      <c r="C7" s="244">
        <v>160</v>
      </c>
      <c r="D7" s="225">
        <v>5</v>
      </c>
      <c r="E7" s="226">
        <f t="shared" si="0"/>
        <v>800</v>
      </c>
      <c r="F7" s="227">
        <f t="shared" si="1"/>
        <v>40000</v>
      </c>
      <c r="G7" s="143"/>
      <c r="H7" s="143"/>
      <c r="I7" s="143"/>
      <c r="J7" s="397"/>
      <c r="K7" s="393"/>
      <c r="L7" s="393"/>
      <c r="M7" s="393"/>
      <c r="N7" s="393"/>
      <c r="O7" s="393"/>
      <c r="P7" s="394"/>
      <c r="Q7" s="143"/>
    </row>
    <row r="8" spans="1:17" ht="18" customHeight="1" thickBot="1" x14ac:dyDescent="0.35">
      <c r="A8" s="185" t="s">
        <v>203</v>
      </c>
      <c r="B8" s="1" t="s">
        <v>97</v>
      </c>
      <c r="C8" s="244">
        <v>160</v>
      </c>
      <c r="D8" s="225">
        <v>4</v>
      </c>
      <c r="E8" s="226">
        <f t="shared" si="0"/>
        <v>640</v>
      </c>
      <c r="F8" s="227">
        <f t="shared" si="1"/>
        <v>32000</v>
      </c>
      <c r="G8" s="143"/>
      <c r="H8" s="143"/>
      <c r="I8" s="143"/>
      <c r="J8" s="395" t="s">
        <v>95</v>
      </c>
      <c r="K8" s="402" t="s">
        <v>204</v>
      </c>
      <c r="L8" s="389"/>
      <c r="M8" s="389"/>
      <c r="N8" s="389"/>
      <c r="O8" s="389"/>
      <c r="P8" s="390"/>
      <c r="Q8" s="143"/>
    </row>
    <row r="9" spans="1:17" ht="18" customHeight="1" thickBot="1" x14ac:dyDescent="0.35">
      <c r="A9" s="185" t="s">
        <v>205</v>
      </c>
      <c r="B9" s="1" t="s">
        <v>98</v>
      </c>
      <c r="C9" s="244">
        <v>80</v>
      </c>
      <c r="D9" s="225">
        <v>3</v>
      </c>
      <c r="E9" s="226">
        <f t="shared" si="0"/>
        <v>240</v>
      </c>
      <c r="F9" s="227">
        <f t="shared" si="1"/>
        <v>12000</v>
      </c>
      <c r="G9" s="143"/>
      <c r="H9" s="143"/>
      <c r="I9" s="143"/>
      <c r="J9" s="397"/>
      <c r="K9" s="403"/>
      <c r="L9" s="393"/>
      <c r="M9" s="393"/>
      <c r="N9" s="393"/>
      <c r="O9" s="393"/>
      <c r="P9" s="394"/>
      <c r="Q9" s="143"/>
    </row>
    <row r="10" spans="1:17" ht="18" customHeight="1" thickBot="1" x14ac:dyDescent="0.35">
      <c r="A10" s="185" t="s">
        <v>206</v>
      </c>
      <c r="B10" s="1" t="s">
        <v>99</v>
      </c>
      <c r="C10" s="244">
        <v>55</v>
      </c>
      <c r="D10" s="242">
        <v>15</v>
      </c>
      <c r="E10" s="226">
        <f t="shared" si="0"/>
        <v>825</v>
      </c>
      <c r="F10" s="227">
        <f t="shared" si="1"/>
        <v>41250</v>
      </c>
      <c r="G10" s="143"/>
      <c r="H10" s="143"/>
      <c r="I10" s="143"/>
      <c r="J10" s="404" t="s">
        <v>100</v>
      </c>
      <c r="K10" s="405"/>
      <c r="L10" s="405"/>
      <c r="M10" s="405"/>
      <c r="N10" s="405"/>
      <c r="O10" s="405"/>
      <c r="P10" s="183"/>
      <c r="Q10" s="143"/>
    </row>
    <row r="11" spans="1:17" ht="18" customHeight="1" thickBot="1" x14ac:dyDescent="0.35">
      <c r="A11" s="185" t="s">
        <v>207</v>
      </c>
      <c r="B11" s="1" t="s">
        <v>208</v>
      </c>
      <c r="C11" s="244">
        <v>160</v>
      </c>
      <c r="D11" s="243">
        <v>20</v>
      </c>
      <c r="E11" s="226">
        <f t="shared" si="0"/>
        <v>3200</v>
      </c>
      <c r="F11" s="227">
        <f t="shared" si="1"/>
        <v>160000</v>
      </c>
      <c r="G11" s="143"/>
      <c r="H11" s="143"/>
      <c r="I11" s="143"/>
      <c r="J11" s="406"/>
      <c r="K11" s="407"/>
      <c r="L11" s="407"/>
      <c r="M11" s="407"/>
      <c r="N11" s="407"/>
      <c r="O11" s="407"/>
      <c r="P11" s="183"/>
      <c r="Q11" s="143"/>
    </row>
    <row r="12" spans="1:17" ht="18" customHeight="1" thickBot="1" x14ac:dyDescent="0.35">
      <c r="A12" s="185"/>
      <c r="B12" s="1" t="s">
        <v>209</v>
      </c>
      <c r="C12" s="244">
        <v>160</v>
      </c>
      <c r="D12" s="243">
        <v>2</v>
      </c>
      <c r="E12" s="226">
        <f>(C12*D12)*0.15</f>
        <v>48</v>
      </c>
      <c r="F12" s="228">
        <f t="shared" si="1"/>
        <v>2400</v>
      </c>
      <c r="G12" s="143"/>
      <c r="H12" s="143"/>
      <c r="I12" s="143"/>
      <c r="J12" s="406"/>
      <c r="K12" s="407"/>
      <c r="L12" s="407"/>
      <c r="M12" s="407"/>
      <c r="N12" s="407"/>
      <c r="O12" s="407"/>
      <c r="P12" s="183"/>
      <c r="Q12" s="143"/>
    </row>
    <row r="13" spans="1:17" ht="16.95" customHeight="1" thickBot="1" x14ac:dyDescent="0.35">
      <c r="A13" s="187"/>
      <c r="B13" s="221"/>
      <c r="C13" s="221"/>
      <c r="D13" s="143"/>
      <c r="E13" s="142" t="s">
        <v>210</v>
      </c>
      <c r="F13" s="227">
        <f>SUM(F6:F12)</f>
        <v>322650</v>
      </c>
      <c r="G13" s="143"/>
      <c r="H13" s="143"/>
      <c r="I13" s="143"/>
      <c r="J13" s="408"/>
      <c r="K13" s="409"/>
      <c r="L13" s="409"/>
      <c r="M13" s="409"/>
      <c r="N13" s="409"/>
      <c r="O13" s="409"/>
      <c r="P13" s="189"/>
      <c r="Q13" s="143"/>
    </row>
    <row r="14" spans="1:17" ht="16.95" customHeight="1" thickBot="1" x14ac:dyDescent="0.35">
      <c r="A14" s="529" t="s">
        <v>211</v>
      </c>
      <c r="B14" s="530"/>
      <c r="C14" s="229">
        <v>2</v>
      </c>
      <c r="D14" s="190"/>
      <c r="E14" s="230" t="s">
        <v>88</v>
      </c>
      <c r="F14" s="228">
        <f>F13/(52-$D$14)</f>
        <v>6204.8076923076924</v>
      </c>
      <c r="G14" s="143"/>
      <c r="H14" s="143"/>
      <c r="I14" s="143"/>
      <c r="J14" s="186"/>
      <c r="K14" s="186"/>
      <c r="L14" s="186"/>
      <c r="M14" s="186"/>
      <c r="N14" s="186"/>
      <c r="O14" s="186"/>
      <c r="P14" s="143"/>
      <c r="Q14" s="143"/>
    </row>
    <row r="15" spans="1:17" ht="16.95" customHeight="1" thickBot="1" x14ac:dyDescent="0.35">
      <c r="A15" s="481" t="s">
        <v>212</v>
      </c>
      <c r="B15" s="481"/>
      <c r="C15" s="481"/>
      <c r="D15" s="188"/>
      <c r="E15" s="188"/>
      <c r="F15" s="143"/>
      <c r="G15" s="143"/>
      <c r="H15" s="1"/>
      <c r="I15" s="143"/>
      <c r="J15" s="506" t="s">
        <v>110</v>
      </c>
      <c r="K15" s="507"/>
      <c r="L15" s="507"/>
      <c r="M15" s="507"/>
      <c r="N15" s="507"/>
      <c r="O15" s="507"/>
      <c r="P15" s="507"/>
      <c r="Q15" s="508"/>
    </row>
    <row r="16" spans="1:17" ht="24.6" customHeight="1" thickBot="1" x14ac:dyDescent="0.35">
      <c r="A16" s="380" t="s">
        <v>265</v>
      </c>
      <c r="B16" s="381"/>
      <c r="C16" s="381"/>
      <c r="D16" s="381"/>
      <c r="E16" s="381"/>
      <c r="F16" s="381"/>
      <c r="G16" s="381"/>
      <c r="H16" s="382"/>
      <c r="I16" s="143"/>
      <c r="J16" s="504" t="s">
        <v>113</v>
      </c>
      <c r="K16" s="457"/>
      <c r="L16" s="455" t="s">
        <v>114</v>
      </c>
      <c r="M16" s="457"/>
      <c r="N16" s="455" t="s">
        <v>115</v>
      </c>
      <c r="O16" s="456"/>
      <c r="P16" s="457"/>
      <c r="Q16" s="461" t="s">
        <v>116</v>
      </c>
    </row>
    <row r="17" spans="1:26" ht="24.6" customHeight="1" thickTop="1" thickBot="1" x14ac:dyDescent="0.35">
      <c r="A17" s="521" t="s">
        <v>111</v>
      </c>
      <c r="B17" s="522"/>
      <c r="C17" s="522"/>
      <c r="D17" s="522"/>
      <c r="E17" s="522"/>
      <c r="F17" s="522"/>
      <c r="G17" s="522"/>
      <c r="H17" s="523"/>
      <c r="I17" s="143"/>
      <c r="J17" s="505"/>
      <c r="K17" s="460"/>
      <c r="L17" s="458"/>
      <c r="M17" s="460"/>
      <c r="N17" s="458"/>
      <c r="O17" s="459"/>
      <c r="P17" s="460"/>
      <c r="Q17" s="462"/>
    </row>
    <row r="18" spans="1:26" s="206" customFormat="1" ht="28.2" customHeight="1" x14ac:dyDescent="0.3">
      <c r="A18" s="483" t="s">
        <v>251</v>
      </c>
      <c r="B18" s="482"/>
      <c r="C18" s="220" t="s">
        <v>266</v>
      </c>
      <c r="D18" s="482"/>
      <c r="E18" s="482"/>
      <c r="F18" s="482" t="s">
        <v>267</v>
      </c>
      <c r="G18" s="482"/>
      <c r="H18" s="499"/>
      <c r="I18" s="205"/>
      <c r="J18" s="503">
        <v>0</v>
      </c>
      <c r="K18" s="502"/>
      <c r="L18" s="500">
        <v>7</v>
      </c>
      <c r="M18" s="502"/>
      <c r="N18" s="500">
        <v>3</v>
      </c>
      <c r="O18" s="501"/>
      <c r="P18" s="502"/>
      <c r="Q18" s="180">
        <v>10</v>
      </c>
    </row>
    <row r="19" spans="1:26" ht="16.95" customHeight="1" thickBot="1" x14ac:dyDescent="0.35">
      <c r="A19" s="486" t="s">
        <v>257</v>
      </c>
      <c r="B19" s="487"/>
      <c r="C19" s="479">
        <f>'Payroll Budget Calculator'!E10</f>
        <v>0</v>
      </c>
      <c r="D19" s="527" t="s">
        <v>269</v>
      </c>
      <c r="E19" s="527"/>
      <c r="F19" s="485"/>
      <c r="G19" s="222" t="s">
        <v>219</v>
      </c>
      <c r="H19" s="524">
        <f>C19+C20+C21</f>
        <v>0</v>
      </c>
      <c r="I19" s="50"/>
      <c r="J19" s="503">
        <v>1</v>
      </c>
      <c r="K19" s="502"/>
      <c r="L19" s="500">
        <v>5</v>
      </c>
      <c r="M19" s="502"/>
      <c r="N19" s="500">
        <v>4</v>
      </c>
      <c r="O19" s="501"/>
      <c r="P19" s="502"/>
      <c r="Q19" s="180">
        <v>10</v>
      </c>
    </row>
    <row r="20" spans="1:26" ht="16.95" customHeight="1" thickBot="1" x14ac:dyDescent="0.35">
      <c r="A20" s="486" t="s">
        <v>258</v>
      </c>
      <c r="B20" s="487"/>
      <c r="C20" s="479">
        <f>'Payroll Budget Calculator'!E19</f>
        <v>0</v>
      </c>
      <c r="D20" s="527" t="s">
        <v>269</v>
      </c>
      <c r="E20" s="527"/>
      <c r="F20" s="541">
        <v>0.08</v>
      </c>
      <c r="G20" s="222" t="s">
        <v>223</v>
      </c>
      <c r="H20" s="525">
        <f>H19*F20</f>
        <v>0</v>
      </c>
      <c r="I20" s="50"/>
      <c r="J20" s="445">
        <v>2</v>
      </c>
      <c r="K20" s="444"/>
      <c r="L20" s="444">
        <v>4</v>
      </c>
      <c r="M20" s="444"/>
      <c r="N20" s="444">
        <v>3</v>
      </c>
      <c r="O20" s="444"/>
      <c r="P20" s="444"/>
      <c r="Q20" s="180">
        <v>9</v>
      </c>
    </row>
    <row r="21" spans="1:26" ht="16.95" customHeight="1" thickBot="1" x14ac:dyDescent="0.35">
      <c r="A21" s="518" t="s">
        <v>259</v>
      </c>
      <c r="B21" s="519"/>
      <c r="C21" s="520">
        <f>'Payroll Budget Calculator'!E33</f>
        <v>0</v>
      </c>
      <c r="D21" s="528" t="s">
        <v>269</v>
      </c>
      <c r="E21" s="528"/>
      <c r="F21" s="542">
        <v>0.1</v>
      </c>
      <c r="G21" s="223" t="s">
        <v>178</v>
      </c>
      <c r="H21" s="526">
        <f>H19*F21</f>
        <v>0</v>
      </c>
      <c r="I21" s="50"/>
      <c r="J21" s="445">
        <v>3</v>
      </c>
      <c r="K21" s="444"/>
      <c r="L21" s="444">
        <v>3</v>
      </c>
      <c r="M21" s="444"/>
      <c r="N21" s="444">
        <v>2</v>
      </c>
      <c r="O21" s="444"/>
      <c r="P21" s="444"/>
      <c r="Q21" s="180">
        <v>8</v>
      </c>
    </row>
    <row r="22" spans="1:26" ht="16.8" customHeight="1" thickBot="1" x14ac:dyDescent="0.35">
      <c r="A22" s="1"/>
      <c r="B22" s="131"/>
      <c r="C22" s="188"/>
      <c r="D22" s="50"/>
      <c r="I22" s="50"/>
      <c r="J22" s="509" t="s">
        <v>125</v>
      </c>
      <c r="K22" s="510"/>
      <c r="L22" s="510"/>
      <c r="M22" s="510"/>
      <c r="N22" s="510"/>
      <c r="O22" s="510"/>
      <c r="P22" s="510"/>
      <c r="Q22" s="511"/>
    </row>
    <row r="23" spans="1:26" ht="16.95" customHeight="1" thickBot="1" x14ac:dyDescent="0.35">
      <c r="A23" s="318" t="s">
        <v>132</v>
      </c>
      <c r="B23" s="319"/>
      <c r="C23" s="320"/>
      <c r="D23" s="318" t="s">
        <v>224</v>
      </c>
      <c r="E23" s="319"/>
      <c r="F23" s="319"/>
      <c r="G23" s="319"/>
      <c r="H23" s="320"/>
      <c r="I23" s="50"/>
      <c r="J23" s="191"/>
      <c r="K23" s="191"/>
      <c r="L23" s="191"/>
      <c r="M23" s="191"/>
      <c r="N23" s="191"/>
      <c r="O23" s="191"/>
      <c r="P23" s="191"/>
      <c r="Q23" s="191"/>
    </row>
    <row r="24" spans="1:26" ht="16.95" customHeight="1" thickTop="1" thickBot="1" x14ac:dyDescent="0.35">
      <c r="A24" s="489"/>
      <c r="B24" s="490" t="s">
        <v>227</v>
      </c>
      <c r="C24" s="208">
        <f>'Center Budget'!D50*6</f>
        <v>54670</v>
      </c>
      <c r="D24" s="491" t="s">
        <v>228</v>
      </c>
      <c r="E24" s="492"/>
      <c r="F24" s="492"/>
      <c r="G24" s="492"/>
      <c r="H24" s="493"/>
      <c r="I24" s="50"/>
      <c r="J24" s="426" t="s">
        <v>213</v>
      </c>
      <c r="K24" s="427"/>
      <c r="L24" s="427"/>
      <c r="M24" s="427"/>
      <c r="N24" s="427"/>
      <c r="O24" s="427"/>
      <c r="P24" s="427"/>
      <c r="Q24" s="143"/>
    </row>
    <row r="25" spans="1:26" ht="16.95" customHeight="1" x14ac:dyDescent="0.3">
      <c r="A25" s="219" t="s">
        <v>133</v>
      </c>
      <c r="B25" s="480" t="s">
        <v>134</v>
      </c>
      <c r="C25" s="412"/>
      <c r="D25" s="494"/>
      <c r="E25" s="495"/>
      <c r="F25" s="496" t="s">
        <v>229</v>
      </c>
      <c r="G25" s="496" t="s">
        <v>230</v>
      </c>
      <c r="H25" s="497" t="s">
        <v>231</v>
      </c>
      <c r="I25" s="50"/>
      <c r="J25" s="446" t="s">
        <v>214</v>
      </c>
      <c r="K25" s="433"/>
      <c r="L25" s="433" t="s">
        <v>215</v>
      </c>
      <c r="M25" s="433"/>
      <c r="N25" s="433" t="s">
        <v>216</v>
      </c>
      <c r="O25" s="433"/>
      <c r="P25" s="434"/>
      <c r="Q25" s="143"/>
    </row>
    <row r="26" spans="1:26" ht="16.95" customHeight="1" x14ac:dyDescent="0.3">
      <c r="A26" s="233">
        <f>C26/$C$36</f>
        <v>0.73609725819341953</v>
      </c>
      <c r="B26" s="484" t="s">
        <v>135</v>
      </c>
      <c r="C26" s="234">
        <f>F13</f>
        <v>322650</v>
      </c>
      <c r="D26" s="21"/>
      <c r="E26" s="488"/>
      <c r="F26" s="218">
        <f>0.33+0.35+0.09</f>
        <v>0.76999999999999991</v>
      </c>
      <c r="G26" s="193">
        <f>1.67+3.26+0.5</f>
        <v>5.43</v>
      </c>
      <c r="H26" s="237">
        <f>1.97+3.66+1</f>
        <v>6.63</v>
      </c>
      <c r="I26" s="50"/>
      <c r="J26" s="446"/>
      <c r="K26" s="433"/>
      <c r="L26" s="433"/>
      <c r="M26" s="433"/>
      <c r="N26" s="433"/>
      <c r="O26" s="433"/>
      <c r="P26" s="434"/>
      <c r="Q26" s="143"/>
    </row>
    <row r="27" spans="1:26" ht="16.8" customHeight="1" thickBot="1" x14ac:dyDescent="0.35">
      <c r="A27" s="233">
        <f t="shared" ref="A27:A35" si="2">C27/$C$36</f>
        <v>5.2644083481117446E-2</v>
      </c>
      <c r="B27" s="484" t="s">
        <v>137</v>
      </c>
      <c r="C27" s="234">
        <f>G35</f>
        <v>23075.230000000003</v>
      </c>
      <c r="D27" s="21"/>
      <c r="E27" s="488"/>
      <c r="F27" s="488"/>
      <c r="G27" s="488"/>
      <c r="H27" s="22"/>
      <c r="I27" s="50"/>
      <c r="J27" s="441" t="s">
        <v>217</v>
      </c>
      <c r="K27" s="435"/>
      <c r="L27" s="447" t="s">
        <v>218</v>
      </c>
      <c r="M27" s="447"/>
      <c r="N27" s="428">
        <v>9</v>
      </c>
      <c r="O27" s="428"/>
      <c r="P27" s="429"/>
      <c r="Q27" s="143"/>
    </row>
    <row r="28" spans="1:26" ht="16.95" customHeight="1" thickBot="1" x14ac:dyDescent="0.35">
      <c r="A28" s="233">
        <f t="shared" si="2"/>
        <v>3.1027189559679237E-2</v>
      </c>
      <c r="B28" s="484" t="s">
        <v>234</v>
      </c>
      <c r="C28" s="234">
        <f>((C12*D12)*0.85)*(52-$C$14)</f>
        <v>13600</v>
      </c>
      <c r="D28" s="187" t="s">
        <v>93</v>
      </c>
      <c r="E28" s="207">
        <f>D6</f>
        <v>4</v>
      </c>
      <c r="F28" s="194">
        <f>(((E28*$F$26)*5)*(52-$D$14))</f>
        <v>800.8</v>
      </c>
      <c r="G28" s="194">
        <f>(((E28*$G$26)*5)*(52-$H$3))</f>
        <v>5647.2</v>
      </c>
      <c r="H28" s="195">
        <f>(((E28*$H$26)*5)*(52-$H$3))</f>
        <v>6895.2</v>
      </c>
      <c r="I28" s="50"/>
      <c r="J28" s="441" t="s">
        <v>220</v>
      </c>
      <c r="K28" s="435"/>
      <c r="L28" s="448" t="s">
        <v>221</v>
      </c>
      <c r="M28" s="448"/>
      <c r="N28" s="435" t="s">
        <v>222</v>
      </c>
      <c r="O28" s="435"/>
      <c r="P28" s="436"/>
      <c r="Q28" s="143"/>
      <c r="S28" s="231"/>
      <c r="T28" s="231"/>
      <c r="U28" s="232"/>
      <c r="V28" s="232"/>
      <c r="W28" s="179"/>
      <c r="X28" s="179"/>
      <c r="Y28" s="179"/>
      <c r="Z28" s="143"/>
    </row>
    <row r="29" spans="1:26" ht="16.95" customHeight="1" thickBot="1" x14ac:dyDescent="0.35">
      <c r="A29" s="233">
        <f t="shared" si="2"/>
        <v>0</v>
      </c>
      <c r="B29" s="484" t="s">
        <v>138</v>
      </c>
      <c r="C29" s="208">
        <v>0</v>
      </c>
      <c r="D29" s="187" t="s">
        <v>94</v>
      </c>
      <c r="E29" s="207">
        <f>D7</f>
        <v>5</v>
      </c>
      <c r="F29" s="194">
        <f>(((E29*$F$26)*5)*(52-$D$14))</f>
        <v>1001</v>
      </c>
      <c r="G29" s="194">
        <f>(((E29*$G$26)*5)*(52-$H$3))</f>
        <v>7059</v>
      </c>
      <c r="H29" s="195">
        <f>(((E29*$H$26)*5)*(52-$H$3))</f>
        <v>8619</v>
      </c>
      <c r="I29" s="50"/>
      <c r="J29" s="441"/>
      <c r="K29" s="435"/>
      <c r="L29" s="448"/>
      <c r="M29" s="448"/>
      <c r="N29" s="435"/>
      <c r="O29" s="435"/>
      <c r="P29" s="436"/>
      <c r="Q29" s="143"/>
      <c r="S29" s="143"/>
      <c r="T29" s="143"/>
      <c r="U29" s="143"/>
      <c r="V29" s="143"/>
      <c r="W29" s="143"/>
      <c r="X29" s="143"/>
      <c r="Y29" s="143"/>
      <c r="Z29" s="143"/>
    </row>
    <row r="30" spans="1:26" ht="16.95" customHeight="1" thickBot="1" x14ac:dyDescent="0.35">
      <c r="A30" s="233">
        <f t="shared" si="2"/>
        <v>0</v>
      </c>
      <c r="B30" s="484" t="s">
        <v>140</v>
      </c>
      <c r="C30" s="208">
        <v>0</v>
      </c>
      <c r="D30" s="187" t="s">
        <v>97</v>
      </c>
      <c r="E30" s="207">
        <f>D8</f>
        <v>4</v>
      </c>
      <c r="F30" s="194">
        <f>(((E30*$F$26)*5)*(52-$D$14))</f>
        <v>800.8</v>
      </c>
      <c r="G30" s="194">
        <f>(((E30*$G$26)*5)*(52-$H$3))</f>
        <v>5647.2</v>
      </c>
      <c r="H30" s="195">
        <f>(((E30*$H$26)*5)*(52-$H$3))</f>
        <v>6895.2</v>
      </c>
      <c r="I30" s="50"/>
      <c r="J30" s="441"/>
      <c r="K30" s="435"/>
      <c r="L30" s="448"/>
      <c r="M30" s="448"/>
      <c r="N30" s="435"/>
      <c r="O30" s="435"/>
      <c r="P30" s="436"/>
      <c r="Q30" s="143"/>
      <c r="S30" s="143"/>
      <c r="T30" s="143"/>
      <c r="U30" s="143"/>
      <c r="V30" s="143"/>
      <c r="W30" s="143"/>
      <c r="X30" s="143"/>
      <c r="Y30" s="143"/>
      <c r="Z30" s="143"/>
    </row>
    <row r="31" spans="1:26" ht="16.95" customHeight="1" thickBot="1" x14ac:dyDescent="0.35">
      <c r="A31" s="233">
        <f t="shared" si="2"/>
        <v>0</v>
      </c>
      <c r="B31" s="484" t="s">
        <v>142</v>
      </c>
      <c r="C31" s="208">
        <v>0</v>
      </c>
      <c r="D31" s="187" t="s">
        <v>98</v>
      </c>
      <c r="E31" s="207">
        <f>D9</f>
        <v>3</v>
      </c>
      <c r="F31" s="194">
        <f>(((E31*$F$26)*5)*(52-$D$14))</f>
        <v>600.59999999999991</v>
      </c>
      <c r="G31" s="194">
        <f>(((E31*$G$26)*5)*(52-$H$3))</f>
        <v>4235.3999999999996</v>
      </c>
      <c r="H31" s="195">
        <f>(((E31*$H$26)*5)*(52-$H$3))</f>
        <v>5171.4000000000005</v>
      </c>
      <c r="I31" s="50"/>
      <c r="J31" s="439" t="s">
        <v>94</v>
      </c>
      <c r="K31" s="440"/>
      <c r="L31" s="410" t="s">
        <v>202</v>
      </c>
      <c r="M31" s="411"/>
      <c r="N31" s="413">
        <v>10</v>
      </c>
      <c r="O31" s="414"/>
      <c r="P31" s="415"/>
      <c r="Q31" s="143"/>
      <c r="S31" s="196"/>
      <c r="T31" s="196"/>
      <c r="U31" s="197"/>
      <c r="V31" s="197"/>
      <c r="W31" s="197"/>
      <c r="X31" s="197"/>
      <c r="Y31" s="143"/>
      <c r="Z31" s="143"/>
    </row>
    <row r="32" spans="1:26" ht="16.95" customHeight="1" thickBot="1" x14ac:dyDescent="0.35">
      <c r="A32" s="233">
        <f t="shared" si="2"/>
        <v>0.1140705498517619</v>
      </c>
      <c r="B32" s="484" t="s">
        <v>167</v>
      </c>
      <c r="C32" s="208">
        <v>50000</v>
      </c>
      <c r="D32" s="187" t="s">
        <v>99</v>
      </c>
      <c r="E32" s="207">
        <f>D10</f>
        <v>15</v>
      </c>
      <c r="F32" s="194">
        <f>(((E32*0.09)*5)*(52-$D$14))</f>
        <v>350.99999999999994</v>
      </c>
      <c r="G32" s="194">
        <f>(((E32*0.05)*5)*(52-$H$3))</f>
        <v>195</v>
      </c>
      <c r="H32" s="195">
        <f>(((E32*1)*5)*(52-$H$3))</f>
        <v>3900</v>
      </c>
      <c r="I32" s="50"/>
      <c r="J32" s="398" t="s">
        <v>225</v>
      </c>
      <c r="K32" s="399"/>
      <c r="L32" s="422" t="s">
        <v>226</v>
      </c>
      <c r="M32" s="423"/>
      <c r="N32" s="416">
        <v>14</v>
      </c>
      <c r="O32" s="417"/>
      <c r="P32" s="418"/>
      <c r="Q32" s="143"/>
      <c r="S32" s="196"/>
      <c r="T32" s="196"/>
      <c r="U32" s="202"/>
      <c r="V32" s="197"/>
      <c r="W32" s="197"/>
      <c r="X32" s="197"/>
      <c r="Y32" s="143"/>
      <c r="Z32" s="143"/>
    </row>
    <row r="33" spans="1:17" ht="16.95" customHeight="1" thickBot="1" x14ac:dyDescent="0.35">
      <c r="A33" s="233">
        <f t="shared" si="2"/>
        <v>4.562821994070476E-3</v>
      </c>
      <c r="B33" s="484" t="s">
        <v>168</v>
      </c>
      <c r="C33" s="208">
        <v>2000</v>
      </c>
      <c r="D33" s="187" t="s">
        <v>208</v>
      </c>
      <c r="E33" s="207">
        <f>D11</f>
        <v>20</v>
      </c>
      <c r="F33" s="194">
        <f>(((E33*0.09)*5)*(52-$D$14))</f>
        <v>468</v>
      </c>
      <c r="G33" s="194">
        <f>(((E33*0.05)*5)*(52-$H$3))</f>
        <v>260</v>
      </c>
      <c r="H33" s="195">
        <f>(((E33*1)*5)*(52-$H$3))</f>
        <v>5200</v>
      </c>
      <c r="I33" s="50"/>
      <c r="J33" s="400"/>
      <c r="K33" s="401"/>
      <c r="L33" s="424"/>
      <c r="M33" s="425"/>
      <c r="N33" s="419"/>
      <c r="O33" s="420"/>
      <c r="P33" s="421"/>
      <c r="Q33" s="143"/>
    </row>
    <row r="34" spans="1:17" ht="16.95" customHeight="1" thickBot="1" x14ac:dyDescent="0.35">
      <c r="A34" s="233">
        <f t="shared" si="2"/>
        <v>4.562821994070476E-3</v>
      </c>
      <c r="B34" s="484" t="s">
        <v>143</v>
      </c>
      <c r="C34" s="246">
        <v>2000</v>
      </c>
      <c r="D34" s="187" t="s">
        <v>209</v>
      </c>
      <c r="E34" s="207">
        <f>D12</f>
        <v>2</v>
      </c>
      <c r="F34" s="200">
        <f>(((E34*0.09)*5)*(52-$D$14))</f>
        <v>46.8</v>
      </c>
      <c r="G34" s="200">
        <f>(((E34*0.05)*5)*(52-$H$3))</f>
        <v>26</v>
      </c>
      <c r="H34" s="201">
        <f>(((E34*1)*5)*(52-$H$3))</f>
        <v>520</v>
      </c>
      <c r="I34" s="50"/>
      <c r="J34" s="398" t="s">
        <v>232</v>
      </c>
      <c r="K34" s="399"/>
      <c r="L34" s="422" t="s">
        <v>203</v>
      </c>
      <c r="M34" s="423"/>
      <c r="N34" s="416">
        <v>20</v>
      </c>
      <c r="O34" s="417"/>
      <c r="P34" s="418"/>
      <c r="Q34" s="143"/>
    </row>
    <row r="35" spans="1:17" ht="19.95" customHeight="1" thickBot="1" x14ac:dyDescent="0.35">
      <c r="A35" s="233">
        <f t="shared" si="2"/>
        <v>5.7035274925880952E-2</v>
      </c>
      <c r="B35" s="484" t="s">
        <v>170</v>
      </c>
      <c r="C35" s="236">
        <v>25000</v>
      </c>
      <c r="D35" s="72"/>
      <c r="E35" s="498" t="s">
        <v>239</v>
      </c>
      <c r="F35" s="194">
        <f>SUM(F26:F34)</f>
        <v>4069.77</v>
      </c>
      <c r="G35" s="194">
        <f>SUM(G26:G34)</f>
        <v>23075.230000000003</v>
      </c>
      <c r="H35" s="195">
        <f>SUM(H26:H34)</f>
        <v>37207.43</v>
      </c>
      <c r="I35" s="184"/>
      <c r="J35" s="400"/>
      <c r="K35" s="401"/>
      <c r="L35" s="424"/>
      <c r="M35" s="425"/>
      <c r="N35" s="419"/>
      <c r="O35" s="420"/>
      <c r="P35" s="421"/>
      <c r="Q35" s="143"/>
    </row>
    <row r="36" spans="1:17" ht="24.6" customHeight="1" thickBot="1" x14ac:dyDescent="0.35">
      <c r="A36" s="69"/>
      <c r="B36" s="198" t="s">
        <v>240</v>
      </c>
      <c r="C36" s="235">
        <f>SUM(C26:C35)</f>
        <v>438325.23</v>
      </c>
      <c r="D36" s="74"/>
      <c r="E36" s="199" t="s">
        <v>241</v>
      </c>
      <c r="F36" s="200">
        <f>F35/12</f>
        <v>339.14749999999998</v>
      </c>
      <c r="G36" s="200">
        <f>G35/12</f>
        <v>1922.9358333333337</v>
      </c>
      <c r="H36" s="201">
        <f>H35/12</f>
        <v>3100.6191666666668</v>
      </c>
      <c r="I36" s="1"/>
      <c r="J36" s="398" t="s">
        <v>233</v>
      </c>
      <c r="K36" s="399"/>
      <c r="L36" s="422" t="s">
        <v>205</v>
      </c>
      <c r="M36" s="423"/>
      <c r="N36" s="416">
        <v>24</v>
      </c>
      <c r="O36" s="417"/>
      <c r="P36" s="418"/>
      <c r="Q36" s="143" t="s">
        <v>147</v>
      </c>
    </row>
    <row r="37" spans="1:17" ht="22.2" customHeight="1" x14ac:dyDescent="0.3">
      <c r="A37" s="203" t="s">
        <v>242</v>
      </c>
      <c r="B37" s="1"/>
      <c r="C37" s="3"/>
      <c r="D37" s="143"/>
      <c r="E37" s="3"/>
      <c r="F37" s="3"/>
      <c r="G37" s="143"/>
      <c r="H37" s="143"/>
      <c r="I37" s="3"/>
      <c r="J37" s="442"/>
      <c r="K37" s="443"/>
      <c r="L37" s="449"/>
      <c r="M37" s="450"/>
      <c r="N37" s="451"/>
      <c r="O37" s="452"/>
      <c r="P37" s="453"/>
      <c r="Q37" s="143"/>
    </row>
    <row r="38" spans="1:17" ht="16.95" customHeight="1" x14ac:dyDescent="0.3">
      <c r="A38" s="1" t="s">
        <v>243</v>
      </c>
      <c r="B38" s="1"/>
      <c r="C38" s="3"/>
      <c r="D38" s="143"/>
      <c r="E38" s="3"/>
      <c r="F38" s="3"/>
      <c r="G38" s="143"/>
      <c r="H38" s="143"/>
      <c r="I38" s="3"/>
      <c r="J38" s="439" t="s">
        <v>235</v>
      </c>
      <c r="K38" s="440"/>
      <c r="L38" s="410" t="s">
        <v>236</v>
      </c>
      <c r="M38" s="411"/>
      <c r="N38" s="413">
        <v>28</v>
      </c>
      <c r="O38" s="414"/>
      <c r="P38" s="415"/>
      <c r="Q38" s="143" t="s">
        <v>147</v>
      </c>
    </row>
    <row r="39" spans="1:17" ht="16.95" customHeight="1" thickBot="1" x14ac:dyDescent="0.35">
      <c r="A39" s="143"/>
      <c r="B39" s="143"/>
      <c r="C39" s="143"/>
      <c r="D39" s="3"/>
      <c r="E39" s="3"/>
      <c r="F39" s="3"/>
      <c r="G39" s="143"/>
      <c r="H39" s="143"/>
      <c r="I39" s="3"/>
      <c r="J39" s="430" t="s">
        <v>237</v>
      </c>
      <c r="K39" s="431"/>
      <c r="L39" s="432" t="s">
        <v>238</v>
      </c>
      <c r="M39" s="432"/>
      <c r="N39" s="437">
        <v>32</v>
      </c>
      <c r="O39" s="437"/>
      <c r="P39" s="438"/>
      <c r="Q39" s="143" t="s">
        <v>147</v>
      </c>
    </row>
    <row r="40" spans="1:17" ht="18" customHeight="1" x14ac:dyDescent="0.3">
      <c r="A40" s="204" t="s">
        <v>77</v>
      </c>
      <c r="B40" s="143"/>
      <c r="C40" s="143"/>
      <c r="D40" s="3"/>
      <c r="E40" s="3"/>
      <c r="F40" s="3"/>
      <c r="G40" s="143"/>
      <c r="H40" s="143"/>
      <c r="I40" s="3"/>
    </row>
    <row r="41" spans="1:17" ht="16.95" customHeight="1" x14ac:dyDescent="0.3">
      <c r="A41" s="1"/>
      <c r="B41" s="1"/>
      <c r="C41" s="3"/>
      <c r="D41" s="3"/>
      <c r="E41" s="3"/>
      <c r="F41" s="3"/>
      <c r="G41" s="143"/>
      <c r="H41" s="143"/>
      <c r="I41" s="3"/>
    </row>
    <row r="42" spans="1:17" ht="16.95" customHeight="1" x14ac:dyDescent="0.3">
      <c r="A42" s="1"/>
      <c r="B42" s="1"/>
      <c r="C42" s="3"/>
      <c r="D42" s="3"/>
      <c r="E42" s="3"/>
      <c r="F42" s="3"/>
      <c r="G42" s="143"/>
      <c r="H42" s="143"/>
      <c r="I42" s="3"/>
    </row>
    <row r="43" spans="1:17" ht="16.95" customHeight="1" x14ac:dyDescent="0.3">
      <c r="A43" s="1"/>
      <c r="B43" s="1"/>
      <c r="C43" s="3"/>
      <c r="D43" s="251"/>
      <c r="E43" s="3"/>
      <c r="F43" s="3"/>
      <c r="G43" s="143"/>
      <c r="H43" s="143"/>
      <c r="I43" s="3"/>
    </row>
    <row r="44" spans="1:17" ht="16.95" customHeight="1" x14ac:dyDescent="0.3">
      <c r="A44" s="251" t="s">
        <v>76</v>
      </c>
      <c r="B44" s="251"/>
      <c r="C44" s="251"/>
      <c r="D44" s="3"/>
      <c r="E44" s="251"/>
      <c r="F44" s="251"/>
      <c r="G44" s="251"/>
      <c r="H44" s="251"/>
      <c r="I44" s="3"/>
    </row>
    <row r="45" spans="1:17" ht="16.95" customHeight="1" x14ac:dyDescent="0.3">
      <c r="A45" s="19"/>
      <c r="B45" s="1"/>
      <c r="C45" s="3"/>
      <c r="D45" s="99"/>
      <c r="E45" s="3"/>
      <c r="F45" s="3"/>
      <c r="G45" s="3"/>
      <c r="H45" s="3"/>
      <c r="I45" s="3"/>
    </row>
    <row r="46" spans="1:17" ht="16.95" customHeight="1" x14ac:dyDescent="0.3">
      <c r="A46" s="100"/>
      <c r="B46" s="96"/>
      <c r="C46" s="99"/>
      <c r="D46" s="99"/>
      <c r="E46" s="99"/>
      <c r="F46" s="99"/>
      <c r="G46" s="99"/>
      <c r="H46" s="99"/>
      <c r="I46" s="3"/>
    </row>
    <row r="47" spans="1:17" ht="16.95" customHeight="1" x14ac:dyDescent="0.3">
      <c r="A47" s="96"/>
      <c r="B47" s="96"/>
      <c r="C47" s="99"/>
      <c r="D47" s="99"/>
      <c r="E47" s="99"/>
      <c r="F47" s="99"/>
      <c r="G47" s="99"/>
      <c r="H47" s="99"/>
      <c r="I47" s="143"/>
    </row>
    <row r="48" spans="1:17" ht="16.95" customHeight="1" x14ac:dyDescent="0.3">
      <c r="A48" s="96"/>
      <c r="B48" s="96"/>
      <c r="C48" s="99"/>
      <c r="D48" s="99"/>
      <c r="E48" s="99"/>
      <c r="F48" s="99"/>
      <c r="G48" s="99"/>
      <c r="H48" s="99"/>
      <c r="I48" s="143"/>
      <c r="J48" s="3"/>
      <c r="K48" s="3"/>
      <c r="L48" s="3"/>
      <c r="M48" s="3"/>
      <c r="N48" s="3"/>
      <c r="O48" s="15" t="e">
        <f>N48/$W$31</f>
        <v>#DIV/0!</v>
      </c>
      <c r="P48" s="143"/>
      <c r="Q48" s="143"/>
    </row>
    <row r="49" spans="1:17" ht="16.95" customHeight="1" x14ac:dyDescent="0.3">
      <c r="A49" s="96"/>
      <c r="B49" s="96"/>
      <c r="C49" s="99"/>
      <c r="D49" s="99"/>
      <c r="E49" s="99"/>
      <c r="F49" s="99"/>
      <c r="G49" s="99"/>
      <c r="H49" s="99"/>
      <c r="I49" s="143"/>
      <c r="J49" s="3"/>
      <c r="K49" s="3"/>
      <c r="L49" s="3"/>
      <c r="M49" s="3"/>
      <c r="N49" s="3"/>
      <c r="O49" s="15"/>
      <c r="P49" s="143"/>
      <c r="Q49" s="143"/>
    </row>
    <row r="50" spans="1:17" ht="16.95" customHeight="1" x14ac:dyDescent="0.3">
      <c r="A50" s="96"/>
      <c r="B50" s="96"/>
      <c r="C50" s="99"/>
      <c r="D50" s="99"/>
      <c r="E50" s="99"/>
      <c r="F50" s="99"/>
      <c r="G50" s="99"/>
      <c r="H50" s="99"/>
      <c r="I50" s="143"/>
      <c r="J50" s="3"/>
      <c r="K50" s="3"/>
      <c r="L50" s="3"/>
      <c r="M50" s="3"/>
      <c r="N50" s="3"/>
      <c r="O50" s="15" t="e">
        <f>N50/$W$31</f>
        <v>#DIV/0!</v>
      </c>
      <c r="P50" s="143"/>
      <c r="Q50" s="143"/>
    </row>
    <row r="51" spans="1:17" ht="16.95" customHeight="1" x14ac:dyDescent="0.3">
      <c r="A51" s="96"/>
      <c r="B51" s="96"/>
      <c r="C51" s="99"/>
      <c r="D51" s="99"/>
      <c r="E51" s="99"/>
      <c r="F51" s="99"/>
      <c r="G51" s="99"/>
      <c r="H51" s="99"/>
      <c r="I51" s="143"/>
      <c r="J51" s="3"/>
      <c r="K51" s="3"/>
      <c r="L51" s="3"/>
      <c r="M51" s="3"/>
      <c r="N51" s="3"/>
      <c r="O51" s="15" t="e">
        <f>N51/$W$31</f>
        <v>#DIV/0!</v>
      </c>
      <c r="P51" s="143"/>
      <c r="Q51" s="143"/>
    </row>
    <row r="52" spans="1:17" ht="16.95" customHeight="1" x14ac:dyDescent="0.3">
      <c r="A52" s="96"/>
      <c r="B52" s="96"/>
      <c r="C52" s="99"/>
      <c r="D52" s="99"/>
      <c r="E52" s="99"/>
      <c r="F52" s="99"/>
      <c r="G52" s="99"/>
      <c r="H52" s="99"/>
      <c r="I52" s="143"/>
      <c r="J52" s="3"/>
      <c r="K52" s="3"/>
      <c r="L52" s="3"/>
      <c r="M52" s="3"/>
      <c r="N52" s="3"/>
      <c r="O52" s="15" t="e">
        <f>N52/$W$31</f>
        <v>#DIV/0!</v>
      </c>
      <c r="P52" s="143"/>
      <c r="Q52" s="143"/>
    </row>
    <row r="53" spans="1:17" ht="16.95" customHeight="1" x14ac:dyDescent="0.3">
      <c r="A53" s="96"/>
      <c r="B53" s="96"/>
      <c r="C53" s="99"/>
      <c r="D53" s="99"/>
      <c r="E53" s="99"/>
      <c r="F53" s="99"/>
      <c r="G53" s="99"/>
      <c r="H53" s="99"/>
      <c r="I53" s="143"/>
      <c r="J53" s="3"/>
      <c r="K53" s="3"/>
      <c r="L53" s="3"/>
      <c r="M53" s="3"/>
      <c r="N53" s="3"/>
      <c r="O53" s="15"/>
      <c r="P53" s="143"/>
      <c r="Q53" s="143"/>
    </row>
    <row r="54" spans="1:17" ht="16.95" customHeight="1" x14ac:dyDescent="0.3">
      <c r="A54" s="96"/>
      <c r="B54" s="96"/>
      <c r="C54" s="99"/>
      <c r="D54" s="99"/>
      <c r="E54" s="99"/>
      <c r="F54" s="99"/>
      <c r="G54" s="99"/>
      <c r="H54" s="99"/>
      <c r="I54" s="143"/>
      <c r="J54" s="3"/>
      <c r="K54" s="3"/>
      <c r="L54" s="3"/>
      <c r="M54" s="3"/>
      <c r="N54" s="3"/>
      <c r="O54" s="15"/>
      <c r="P54" s="143"/>
      <c r="Q54" s="143"/>
    </row>
    <row r="55" spans="1:17" ht="16.95" customHeight="1" x14ac:dyDescent="0.3">
      <c r="A55" s="96"/>
      <c r="B55" s="96"/>
      <c r="C55" s="99"/>
      <c r="D55" s="99"/>
      <c r="E55" s="99"/>
      <c r="F55" s="99"/>
      <c r="G55" s="99"/>
      <c r="H55" s="99"/>
      <c r="I55" s="143"/>
      <c r="J55" s="143"/>
      <c r="K55" s="3"/>
      <c r="L55" s="3"/>
      <c r="M55" s="3"/>
      <c r="N55" s="3"/>
      <c r="O55" s="15"/>
      <c r="P55" s="143"/>
      <c r="Q55" s="143"/>
    </row>
    <row r="56" spans="1:17" ht="16.95" customHeight="1" x14ac:dyDescent="0.3">
      <c r="A56" s="96"/>
      <c r="B56" s="96"/>
      <c r="C56" s="99"/>
      <c r="D56" s="99"/>
      <c r="E56" s="99"/>
      <c r="F56" s="99"/>
      <c r="G56" s="99"/>
      <c r="H56" s="99"/>
      <c r="I56" s="251"/>
      <c r="J56" s="251"/>
      <c r="K56" s="251"/>
      <c r="L56" s="251"/>
      <c r="M56" s="251"/>
      <c r="N56" s="251"/>
      <c r="O56" s="251"/>
      <c r="P56" s="251"/>
      <c r="Q56" s="251"/>
    </row>
    <row r="57" spans="1:17" ht="16.95" customHeight="1" x14ac:dyDescent="0.3">
      <c r="A57" s="96"/>
      <c r="B57" s="96"/>
      <c r="C57" s="99"/>
      <c r="D57" s="99"/>
      <c r="E57" s="99"/>
      <c r="F57" s="99"/>
      <c r="G57" s="99"/>
      <c r="H57" s="99"/>
      <c r="I57" s="3"/>
      <c r="J57" s="3"/>
      <c r="K57" s="3"/>
      <c r="L57" s="3"/>
      <c r="M57" s="3"/>
      <c r="N57" s="3"/>
      <c r="O57" s="15"/>
      <c r="P57" s="143"/>
      <c r="Q57" s="143"/>
    </row>
    <row r="58" spans="1:17" ht="16.95" customHeight="1" x14ac:dyDescent="0.3">
      <c r="A58" s="96"/>
      <c r="B58" s="96"/>
      <c r="C58" s="99"/>
      <c r="D58" s="99"/>
      <c r="E58" s="99"/>
      <c r="F58" s="99"/>
      <c r="G58" s="99"/>
      <c r="H58" s="99"/>
      <c r="I58" s="99"/>
      <c r="J58" s="99"/>
      <c r="K58" s="99"/>
      <c r="L58" s="99"/>
      <c r="M58" s="99"/>
      <c r="N58" s="99"/>
      <c r="O58" s="98"/>
    </row>
    <row r="59" spans="1:17" ht="16.95" customHeight="1" x14ac:dyDescent="0.3">
      <c r="A59" s="96"/>
      <c r="B59" s="96"/>
      <c r="C59" s="99"/>
      <c r="D59" s="101"/>
      <c r="E59" s="99"/>
      <c r="F59" s="99"/>
      <c r="G59" s="99"/>
      <c r="H59" s="99"/>
      <c r="I59" s="99"/>
      <c r="J59" s="99"/>
      <c r="K59" s="99"/>
      <c r="L59" s="99"/>
      <c r="M59" s="99"/>
      <c r="N59" s="99"/>
      <c r="O59" s="98"/>
    </row>
    <row r="60" spans="1:17" ht="16.95" customHeight="1" x14ac:dyDescent="0.3">
      <c r="A60" s="96"/>
      <c r="B60" s="97"/>
      <c r="C60" s="101"/>
      <c r="E60" s="101"/>
      <c r="F60" s="101"/>
      <c r="G60" s="101"/>
      <c r="H60" s="101"/>
      <c r="I60" s="99"/>
      <c r="J60" s="99"/>
      <c r="K60" s="99"/>
      <c r="L60" s="99"/>
      <c r="M60" s="99"/>
      <c r="N60" s="99"/>
      <c r="O60" s="98"/>
    </row>
    <row r="61" spans="1:17" ht="16.95" customHeight="1" x14ac:dyDescent="0.3">
      <c r="D61" s="253"/>
      <c r="I61" s="99"/>
      <c r="J61" s="99"/>
      <c r="K61" s="99"/>
      <c r="L61" s="99"/>
      <c r="M61" s="99"/>
      <c r="N61" s="99"/>
      <c r="O61" s="98"/>
    </row>
    <row r="62" spans="1:17" ht="16.95" customHeight="1" x14ac:dyDescent="0.3">
      <c r="B62" s="253"/>
      <c r="C62" s="253"/>
      <c r="D62" s="252"/>
      <c r="E62" s="253"/>
      <c r="F62" s="253"/>
      <c r="G62" s="253"/>
      <c r="H62" s="253"/>
      <c r="I62" s="99"/>
      <c r="J62" s="99"/>
      <c r="K62" s="99"/>
      <c r="L62" s="99"/>
      <c r="M62" s="99"/>
      <c r="N62" s="99"/>
      <c r="O62" s="98"/>
    </row>
    <row r="63" spans="1:17" ht="16.95" customHeight="1" x14ac:dyDescent="0.3">
      <c r="B63" s="252"/>
      <c r="C63" s="252"/>
      <c r="D63" s="252"/>
      <c r="E63" s="252"/>
      <c r="F63" s="252"/>
      <c r="G63" s="252"/>
      <c r="H63" s="252"/>
      <c r="I63" s="99"/>
      <c r="J63" s="99"/>
      <c r="K63" s="99"/>
      <c r="L63" s="99"/>
      <c r="M63" s="99"/>
      <c r="N63" s="99"/>
      <c r="O63" s="98"/>
    </row>
    <row r="64" spans="1:17" ht="16.95" customHeight="1" x14ac:dyDescent="0.3">
      <c r="B64" s="252"/>
      <c r="C64" s="252"/>
      <c r="D64" s="94"/>
      <c r="E64" s="252"/>
      <c r="F64" s="252"/>
      <c r="G64" s="252"/>
      <c r="H64" s="252"/>
      <c r="I64" s="99"/>
      <c r="J64" s="99"/>
      <c r="K64" s="99"/>
      <c r="L64" s="99"/>
      <c r="M64" s="99"/>
      <c r="N64" s="99"/>
      <c r="O64" s="98"/>
    </row>
    <row r="65" spans="2:15" ht="16.95" customHeight="1" x14ac:dyDescent="0.3">
      <c r="B65" s="94"/>
      <c r="C65" s="94"/>
      <c r="E65" s="94"/>
      <c r="F65" s="94"/>
      <c r="G65" s="94"/>
      <c r="H65" s="94"/>
      <c r="I65" s="99"/>
      <c r="J65" s="99"/>
      <c r="K65" s="99"/>
      <c r="L65" s="99"/>
      <c r="M65" s="99"/>
      <c r="N65" s="99"/>
      <c r="O65" s="98"/>
    </row>
    <row r="66" spans="2:15" ht="16.95" customHeight="1" x14ac:dyDescent="0.3">
      <c r="I66" s="99"/>
      <c r="J66" s="99"/>
      <c r="K66" s="99"/>
      <c r="L66" s="99"/>
      <c r="M66" s="99"/>
      <c r="N66" s="99"/>
      <c r="O66" s="98"/>
    </row>
    <row r="67" spans="2:15" ht="16.95" customHeight="1" x14ac:dyDescent="0.3">
      <c r="I67" s="99"/>
      <c r="J67" s="99"/>
      <c r="K67" s="99"/>
      <c r="L67" s="99"/>
      <c r="M67" s="99"/>
      <c r="N67" s="99"/>
      <c r="O67" s="98"/>
    </row>
    <row r="68" spans="2:15" ht="16.95" customHeight="1" x14ac:dyDescent="0.3">
      <c r="I68" s="99"/>
      <c r="J68" s="99"/>
      <c r="K68" s="99"/>
      <c r="L68" s="99"/>
      <c r="M68" s="99"/>
      <c r="N68" s="99"/>
      <c r="O68" s="98"/>
    </row>
    <row r="69" spans="2:15" ht="16.95" customHeight="1" x14ac:dyDescent="0.3">
      <c r="I69" s="99"/>
      <c r="J69" s="99"/>
      <c r="K69" s="99"/>
      <c r="L69" s="99"/>
      <c r="M69" s="99"/>
      <c r="N69" s="99"/>
      <c r="O69" s="98"/>
    </row>
    <row r="70" spans="2:15" ht="16.95" customHeight="1" x14ac:dyDescent="0.3">
      <c r="I70" s="99"/>
      <c r="J70" s="99"/>
      <c r="K70" s="99"/>
      <c r="L70" s="99"/>
      <c r="M70" s="99"/>
      <c r="N70" s="99"/>
      <c r="O70" s="98"/>
    </row>
    <row r="71" spans="2:15" ht="16.95" customHeight="1" x14ac:dyDescent="0.3">
      <c r="I71" s="99"/>
      <c r="J71" s="99"/>
      <c r="K71" s="99"/>
      <c r="L71" s="99"/>
      <c r="M71" s="99"/>
      <c r="N71" s="96"/>
      <c r="O71" s="98"/>
    </row>
    <row r="72" spans="2:15" ht="16.95" customHeight="1" x14ac:dyDescent="0.3">
      <c r="I72" s="101"/>
      <c r="J72" s="101"/>
      <c r="K72" s="101"/>
      <c r="L72" s="101"/>
      <c r="M72" s="101"/>
      <c r="N72" s="96"/>
      <c r="O72" s="102"/>
    </row>
    <row r="73" spans="2:15" ht="16.95" customHeight="1" x14ac:dyDescent="0.3">
      <c r="O73" s="98"/>
    </row>
    <row r="74" spans="2:15" ht="16.95" customHeight="1" x14ac:dyDescent="0.3">
      <c r="I74" s="253"/>
      <c r="J74" s="253"/>
      <c r="K74" s="253"/>
      <c r="L74" s="253"/>
      <c r="M74" s="253"/>
      <c r="N74" s="253"/>
      <c r="O74" s="98"/>
    </row>
    <row r="75" spans="2:15" ht="16.95" customHeight="1" x14ac:dyDescent="0.3">
      <c r="I75" s="252"/>
      <c r="J75" s="252"/>
      <c r="K75" s="252"/>
      <c r="L75" s="252"/>
      <c r="M75" s="252"/>
      <c r="N75" s="252"/>
      <c r="O75" s="98"/>
    </row>
    <row r="76" spans="2:15" ht="16.95" customHeight="1" x14ac:dyDescent="0.3">
      <c r="I76" s="252"/>
      <c r="J76" s="252"/>
      <c r="K76" s="252"/>
      <c r="L76" s="252"/>
      <c r="M76" s="252"/>
      <c r="N76" s="252"/>
      <c r="O76" s="98"/>
    </row>
    <row r="77" spans="2:15" ht="16.95" customHeight="1" x14ac:dyDescent="0.3">
      <c r="I77" s="94"/>
      <c r="J77" s="94"/>
      <c r="K77" s="94"/>
      <c r="L77" s="94"/>
      <c r="M77" s="94"/>
      <c r="N77" s="94"/>
      <c r="O77" s="98"/>
    </row>
    <row r="78" spans="2:15" ht="16.95" customHeight="1" x14ac:dyDescent="0.3">
      <c r="O78" s="98"/>
    </row>
    <row r="79" spans="2:15" ht="16.95" customHeight="1" x14ac:dyDescent="0.3">
      <c r="O79" s="98"/>
    </row>
    <row r="80" spans="2:15" ht="16.95" customHeight="1" x14ac:dyDescent="0.3">
      <c r="O80" s="98"/>
    </row>
    <row r="81" spans="15:15" ht="16.95" customHeight="1" x14ac:dyDescent="0.3">
      <c r="O81" s="98"/>
    </row>
    <row r="82" spans="15:15" ht="16.95" customHeight="1" x14ac:dyDescent="0.3">
      <c r="O82" s="98"/>
    </row>
    <row r="83" spans="15:15" ht="16.95" customHeight="1" x14ac:dyDescent="0.3">
      <c r="O83" s="98"/>
    </row>
    <row r="84" spans="15:15" ht="16.95" customHeight="1" x14ac:dyDescent="0.3">
      <c r="O84" s="98"/>
    </row>
    <row r="85" spans="15:15" ht="16.95" customHeight="1" x14ac:dyDescent="0.3">
      <c r="O85" s="98"/>
    </row>
    <row r="86" spans="15:15" ht="16.95" customHeight="1" x14ac:dyDescent="0.3">
      <c r="O86" s="98"/>
    </row>
    <row r="87" spans="15:15" ht="16.95" customHeight="1" x14ac:dyDescent="0.3">
      <c r="O87" s="98"/>
    </row>
    <row r="88" spans="15:15" ht="16.95" customHeight="1" x14ac:dyDescent="0.3">
      <c r="O88" s="98"/>
    </row>
    <row r="89" spans="15:15" ht="16.95" customHeight="1" x14ac:dyDescent="0.3">
      <c r="O89" s="98"/>
    </row>
    <row r="90" spans="15:15" ht="16.95" customHeight="1" x14ac:dyDescent="0.3">
      <c r="O90" s="98"/>
    </row>
    <row r="91" spans="15:15" ht="16.95" customHeight="1" x14ac:dyDescent="0.3">
      <c r="O91" s="98"/>
    </row>
    <row r="92" spans="15:15" ht="16.95" customHeight="1" x14ac:dyDescent="0.3">
      <c r="O92" s="98"/>
    </row>
    <row r="93" spans="15:15" ht="16.95" customHeight="1" x14ac:dyDescent="0.3">
      <c r="O93" s="98"/>
    </row>
    <row r="94" spans="15:15" ht="16.95" customHeight="1" x14ac:dyDescent="0.3">
      <c r="O94" s="98"/>
    </row>
    <row r="95" spans="15:15" ht="16.95" customHeight="1" x14ac:dyDescent="0.3">
      <c r="O95" s="98"/>
    </row>
    <row r="96" spans="15:15" ht="16.95" customHeight="1" x14ac:dyDescent="0.3">
      <c r="O96" s="98"/>
    </row>
  </sheetData>
  <sheetProtection algorithmName="SHA-512" hashValue="SuUaRnFpRilfCSbU76NaqBVeRpgW1f2TcUUhTrV7s8mktLLAnN9QEwg9o2bMVLqDi3ze8BmEoGNEcSYNI8dGPg==" saltValue="pgdhcb0DPCX480JbnBttZw==" spinCount="100000" sheet="1" objects="1" scenarios="1"/>
  <protectedRanges>
    <protectedRange sqref="C2:G2 C3:D3 C6:D12 C14 B19 C29:C35 E28:E34 C24 F20:F21 A20:A21 D19:D21" name="Center Calculation"/>
  </protectedRanges>
  <mergeCells count="73">
    <mergeCell ref="D23:H23"/>
    <mergeCell ref="F18:H18"/>
    <mergeCell ref="D19:E19"/>
    <mergeCell ref="D20:E20"/>
    <mergeCell ref="D21:E21"/>
    <mergeCell ref="D18:E18"/>
    <mergeCell ref="A19:B19"/>
    <mergeCell ref="A20:B20"/>
    <mergeCell ref="A21:B21"/>
    <mergeCell ref="A1:Q1"/>
    <mergeCell ref="C2:G2"/>
    <mergeCell ref="C3:D3"/>
    <mergeCell ref="J15:Q15"/>
    <mergeCell ref="J16:K17"/>
    <mergeCell ref="L16:M17"/>
    <mergeCell ref="N16:P17"/>
    <mergeCell ref="Q16:Q17"/>
    <mergeCell ref="J18:K18"/>
    <mergeCell ref="L18:M18"/>
    <mergeCell ref="N18:P18"/>
    <mergeCell ref="J19:K19"/>
    <mergeCell ref="N20:P20"/>
    <mergeCell ref="J21:K21"/>
    <mergeCell ref="L19:M19"/>
    <mergeCell ref="N19:P19"/>
    <mergeCell ref="J20:K20"/>
    <mergeCell ref="L20:M20"/>
    <mergeCell ref="J25:K26"/>
    <mergeCell ref="L25:M26"/>
    <mergeCell ref="J27:K27"/>
    <mergeCell ref="L27:M27"/>
    <mergeCell ref="N21:P21"/>
    <mergeCell ref="J22:Q22"/>
    <mergeCell ref="L28:M30"/>
    <mergeCell ref="L36:M37"/>
    <mergeCell ref="N36:P37"/>
    <mergeCell ref="L21:M21"/>
    <mergeCell ref="J24:P24"/>
    <mergeCell ref="N27:P27"/>
    <mergeCell ref="J39:K39"/>
    <mergeCell ref="L39:M39"/>
    <mergeCell ref="N25:P26"/>
    <mergeCell ref="N28:P30"/>
    <mergeCell ref="N39:P39"/>
    <mergeCell ref="J38:K38"/>
    <mergeCell ref="L38:M38"/>
    <mergeCell ref="N38:P38"/>
    <mergeCell ref="J28:K30"/>
    <mergeCell ref="J36:K37"/>
    <mergeCell ref="L32:M33"/>
    <mergeCell ref="J31:K31"/>
    <mergeCell ref="J32:K33"/>
    <mergeCell ref="J34:K35"/>
    <mergeCell ref="K8:P9"/>
    <mergeCell ref="J10:O13"/>
    <mergeCell ref="L31:M31"/>
    <mergeCell ref="J8:J9"/>
    <mergeCell ref="N31:P31"/>
    <mergeCell ref="N32:P33"/>
    <mergeCell ref="L34:M35"/>
    <mergeCell ref="N34:P35"/>
    <mergeCell ref="A16:H16"/>
    <mergeCell ref="A15:C15"/>
    <mergeCell ref="J2:P3"/>
    <mergeCell ref="A4:F4"/>
    <mergeCell ref="K4:P7"/>
    <mergeCell ref="J4:J7"/>
    <mergeCell ref="A17:H17"/>
    <mergeCell ref="A18:B18"/>
    <mergeCell ref="A14:B14"/>
    <mergeCell ref="A23:C23"/>
    <mergeCell ref="D24:H24"/>
    <mergeCell ref="B25:C25"/>
  </mergeCells>
  <pageMargins left="0.7" right="0.7" top="0.75" bottom="0.75" header="0.3" footer="0.3"/>
  <pageSetup scale="48" fitToHeight="0" orientation="landscape" horizontalDpi="4294967293"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921D-F2E1-423A-9D45-F863ADFFC79E}">
  <sheetPr codeName="Sheet5">
    <pageSetUpPr fitToPage="1"/>
  </sheetPr>
  <dimension ref="A1:R56"/>
  <sheetViews>
    <sheetView topLeftCell="A34" zoomScale="90" zoomScaleNormal="90" workbookViewId="0">
      <selection activeCell="B26" sqref="B26"/>
    </sheetView>
  </sheetViews>
  <sheetFormatPr defaultColWidth="8.88671875" defaultRowHeight="14.4" x14ac:dyDescent="0.3"/>
  <cols>
    <col min="1" max="1" width="22.33203125" customWidth="1"/>
    <col min="2" max="2" width="58.6640625" customWidth="1"/>
    <col min="3" max="3" width="2.88671875" customWidth="1"/>
    <col min="4" max="5" width="24.88671875" customWidth="1"/>
    <col min="6" max="6" width="11.5546875" customWidth="1"/>
    <col min="7" max="7" width="24.88671875" customWidth="1"/>
    <col min="9" max="9" width="3.88671875" customWidth="1"/>
    <col min="10" max="10" width="8.6640625" customWidth="1"/>
    <col min="15" max="15" width="16.33203125" customWidth="1"/>
  </cols>
  <sheetData>
    <row r="1" spans="1:18" ht="60" customHeight="1" thickBot="1" x14ac:dyDescent="0.4">
      <c r="A1" s="340" t="s">
        <v>244</v>
      </c>
      <c r="B1" s="341"/>
      <c r="C1" s="341"/>
      <c r="D1" s="341"/>
      <c r="E1" s="341"/>
      <c r="F1" s="341"/>
      <c r="G1" s="341"/>
      <c r="H1" s="341"/>
      <c r="I1" s="341"/>
      <c r="J1" s="341"/>
      <c r="K1" s="341"/>
      <c r="L1" s="341"/>
      <c r="M1" s="341"/>
      <c r="N1" s="341"/>
      <c r="O1" s="341"/>
      <c r="P1" s="341"/>
      <c r="Q1" s="341"/>
      <c r="R1" s="341"/>
    </row>
    <row r="2" spans="1:18" ht="21" thickBot="1" x14ac:dyDescent="0.4">
      <c r="A2" s="45" t="s">
        <v>150</v>
      </c>
      <c r="B2" s="539"/>
      <c r="C2" s="4"/>
      <c r="D2" s="4"/>
      <c r="E2" s="4"/>
      <c r="F2" s="4"/>
      <c r="G2" s="4"/>
      <c r="I2" s="343" t="s">
        <v>80</v>
      </c>
      <c r="J2" s="344"/>
      <c r="K2" s="344"/>
      <c r="L2" s="344"/>
      <c r="M2" s="344"/>
      <c r="N2" s="344"/>
      <c r="O2" s="345"/>
    </row>
    <row r="3" spans="1:18" ht="21" thickBot="1" x14ac:dyDescent="0.4">
      <c r="A3" s="4"/>
      <c r="B3" s="4"/>
      <c r="C3" s="4"/>
      <c r="D3" s="5" t="s">
        <v>106</v>
      </c>
      <c r="E3" s="5" t="s">
        <v>151</v>
      </c>
      <c r="F3" s="5"/>
      <c r="G3" s="5" t="s">
        <v>152</v>
      </c>
      <c r="I3" s="21"/>
      <c r="O3" s="22"/>
    </row>
    <row r="4" spans="1:18" ht="20.100000000000001" customHeight="1" thickBot="1" x14ac:dyDescent="0.4">
      <c r="A4" s="4"/>
      <c r="B4" s="6"/>
      <c r="C4" s="4"/>
      <c r="D4" s="5" t="s">
        <v>153</v>
      </c>
      <c r="E4" s="531" t="s">
        <v>154</v>
      </c>
      <c r="F4" s="7" t="s">
        <v>155</v>
      </c>
      <c r="G4" s="531" t="s">
        <v>154</v>
      </c>
      <c r="I4" s="23" t="s">
        <v>83</v>
      </c>
      <c r="J4" s="349" t="s">
        <v>199</v>
      </c>
      <c r="K4" s="350"/>
      <c r="L4" s="350"/>
      <c r="M4" s="350"/>
      <c r="N4" s="350"/>
      <c r="O4" s="351"/>
    </row>
    <row r="5" spans="1:18" ht="21" thickBot="1" x14ac:dyDescent="0.4">
      <c r="A5" s="8" t="s">
        <v>156</v>
      </c>
      <c r="B5" s="8"/>
      <c r="C5" s="9"/>
      <c r="D5" s="10"/>
      <c r="E5" s="54"/>
      <c r="F5" s="11"/>
      <c r="G5" s="532" t="s">
        <v>157</v>
      </c>
      <c r="I5" s="24"/>
      <c r="J5" s="352"/>
      <c r="K5" s="353"/>
      <c r="L5" s="353"/>
      <c r="M5" s="353"/>
      <c r="N5" s="353"/>
      <c r="O5" s="354"/>
    </row>
    <row r="6" spans="1:18" ht="15.6" customHeight="1" thickBot="1" x14ac:dyDescent="0.4">
      <c r="A6" s="9" t="s">
        <v>158</v>
      </c>
      <c r="B6" s="9" t="s">
        <v>159</v>
      </c>
      <c r="C6" s="9"/>
      <c r="D6" s="10"/>
      <c r="E6" s="10"/>
      <c r="F6" s="55"/>
      <c r="G6" s="533">
        <v>7.0000000000000007E-2</v>
      </c>
      <c r="I6" s="25"/>
      <c r="J6" s="355"/>
      <c r="K6" s="356"/>
      <c r="L6" s="356"/>
      <c r="M6" s="356"/>
      <c r="N6" s="356"/>
      <c r="O6" s="357"/>
    </row>
    <row r="7" spans="1:18" ht="15.6" x14ac:dyDescent="0.3">
      <c r="A7" s="9"/>
      <c r="B7" s="9" t="s">
        <v>160</v>
      </c>
      <c r="C7" s="9"/>
      <c r="D7" s="10">
        <f>('Center Calculation'!F14*52)/12</f>
        <v>26887.5</v>
      </c>
      <c r="E7" s="10">
        <f>'Center Calculation'!C26</f>
        <v>322650</v>
      </c>
      <c r="F7" s="82">
        <f>E7/$E$22</f>
        <v>0.73275383288847662</v>
      </c>
      <c r="G7" s="54">
        <f>+E7*(SUM(1+$G$6))</f>
        <v>345235.5</v>
      </c>
      <c r="I7" s="24"/>
      <c r="O7" s="22"/>
    </row>
    <row r="8" spans="1:18" ht="15.6" customHeight="1" x14ac:dyDescent="0.3">
      <c r="A8" s="9"/>
      <c r="B8" s="9" t="s">
        <v>162</v>
      </c>
      <c r="C8" s="9"/>
      <c r="D8" s="10">
        <f>'Center Calculation'!C27/12</f>
        <v>1922.9358333333337</v>
      </c>
      <c r="E8" s="10">
        <f>'Center Calculation'!C27</f>
        <v>23075.230000000003</v>
      </c>
      <c r="F8" s="82">
        <f>E8/$E$22</f>
        <v>5.2404968936256513E-2</v>
      </c>
      <c r="G8" s="54">
        <f t="shared" ref="G8:G20" si="0">+E8*(SUM(1+$G$6))</f>
        <v>24690.496100000004</v>
      </c>
      <c r="I8" s="23" t="s">
        <v>95</v>
      </c>
      <c r="J8" s="463" t="s">
        <v>204</v>
      </c>
      <c r="K8" s="332"/>
      <c r="L8" s="332"/>
      <c r="M8" s="332"/>
      <c r="N8" s="332"/>
      <c r="O8" s="333"/>
    </row>
    <row r="9" spans="1:18" ht="15.6" customHeight="1" x14ac:dyDescent="0.3">
      <c r="A9" s="9"/>
      <c r="B9" s="9" t="s">
        <v>245</v>
      </c>
      <c r="C9" s="9"/>
      <c r="D9" s="10">
        <f>E9/12</f>
        <v>1133.3333333333333</v>
      </c>
      <c r="E9" s="10">
        <f>'Center Calculation'!C28</f>
        <v>13600</v>
      </c>
      <c r="F9" s="82"/>
      <c r="G9" s="54">
        <f t="shared" si="0"/>
        <v>14552</v>
      </c>
      <c r="I9" s="24"/>
      <c r="J9" s="464"/>
      <c r="K9" s="334"/>
      <c r="L9" s="334"/>
      <c r="M9" s="334"/>
      <c r="N9" s="334"/>
      <c r="O9" s="335"/>
    </row>
    <row r="10" spans="1:18" ht="15.6" x14ac:dyDescent="0.3">
      <c r="A10" s="9"/>
      <c r="B10" s="9" t="s">
        <v>163</v>
      </c>
      <c r="C10" s="9"/>
      <c r="D10" s="10">
        <f>'Center Calculation'!C29/12</f>
        <v>0</v>
      </c>
      <c r="E10" s="10">
        <f>'Center Calculation'!C29</f>
        <v>0</v>
      </c>
      <c r="F10" s="82">
        <f>E10/$E$22</f>
        <v>0</v>
      </c>
      <c r="G10" s="54">
        <f t="shared" si="0"/>
        <v>0</v>
      </c>
      <c r="I10" s="26"/>
      <c r="J10" s="465"/>
      <c r="K10" s="336"/>
      <c r="L10" s="336"/>
      <c r="M10" s="336"/>
      <c r="N10" s="336"/>
      <c r="O10" s="337"/>
    </row>
    <row r="11" spans="1:18" ht="15.6" x14ac:dyDescent="0.3">
      <c r="A11" s="9"/>
      <c r="B11" s="9" t="s">
        <v>164</v>
      </c>
      <c r="C11" s="9"/>
      <c r="D11" s="10">
        <f>'Center Calculation'!C30/12</f>
        <v>0</v>
      </c>
      <c r="E11" s="10">
        <f>'Center Calculation'!C30</f>
        <v>0</v>
      </c>
      <c r="F11" s="82">
        <f>E11/$E$22</f>
        <v>0</v>
      </c>
      <c r="G11" s="54">
        <f t="shared" si="0"/>
        <v>0</v>
      </c>
      <c r="I11" s="322" t="s">
        <v>100</v>
      </c>
      <c r="J11" s="323"/>
      <c r="K11" s="323"/>
      <c r="L11" s="323"/>
      <c r="M11" s="323"/>
      <c r="N11" s="323"/>
      <c r="O11" s="22"/>
    </row>
    <row r="12" spans="1:18" ht="15.6" x14ac:dyDescent="0.3">
      <c r="A12" s="9"/>
      <c r="B12" s="9" t="s">
        <v>165</v>
      </c>
      <c r="C12" s="9"/>
      <c r="D12" s="10">
        <f>'Center Calculation'!C31/12</f>
        <v>0</v>
      </c>
      <c r="E12" s="10">
        <f>'Center Calculation'!C31</f>
        <v>0</v>
      </c>
      <c r="F12" s="82">
        <f>E12/$E$22</f>
        <v>0</v>
      </c>
      <c r="G12" s="54">
        <f t="shared" si="0"/>
        <v>0</v>
      </c>
      <c r="I12" s="324"/>
      <c r="J12" s="257"/>
      <c r="K12" s="257"/>
      <c r="L12" s="257"/>
      <c r="M12" s="257"/>
      <c r="N12" s="257"/>
      <c r="O12" s="22"/>
    </row>
    <row r="13" spans="1:18" ht="16.2" thickBot="1" x14ac:dyDescent="0.35">
      <c r="A13" s="9"/>
      <c r="B13" s="9"/>
      <c r="C13" s="9"/>
      <c r="D13" s="53"/>
      <c r="E13" s="53"/>
      <c r="F13" s="238" t="s">
        <v>147</v>
      </c>
      <c r="G13" s="54"/>
      <c r="I13" s="325"/>
      <c r="J13" s="326"/>
      <c r="K13" s="326"/>
      <c r="L13" s="326"/>
      <c r="M13" s="326"/>
      <c r="N13" s="326"/>
      <c r="O13" s="27"/>
    </row>
    <row r="14" spans="1:18" ht="15.6" x14ac:dyDescent="0.3">
      <c r="A14" s="9" t="s">
        <v>166</v>
      </c>
      <c r="B14" s="9" t="s">
        <v>167</v>
      </c>
      <c r="C14" s="52"/>
      <c r="D14" s="240">
        <f>'Center Calculation'!C32/12</f>
        <v>4166.666666666667</v>
      </c>
      <c r="E14" s="240">
        <f>'Center Calculation'!C32</f>
        <v>50000</v>
      </c>
      <c r="F14" s="82">
        <f>E14/$E$22</f>
        <v>0.11355243032519395</v>
      </c>
      <c r="G14" s="54">
        <f t="shared" si="0"/>
        <v>53500</v>
      </c>
    </row>
    <row r="15" spans="1:18" ht="15.6" x14ac:dyDescent="0.3">
      <c r="A15" s="9"/>
      <c r="B15" s="9" t="s">
        <v>168</v>
      </c>
      <c r="C15" s="52"/>
      <c r="D15" s="240">
        <f>'Center Calculation'!C33/12</f>
        <v>166.66666666666666</v>
      </c>
      <c r="E15" s="240">
        <f>'Center Calculation'!C33</f>
        <v>2000</v>
      </c>
      <c r="F15" s="82">
        <f>E15/$E$22</f>
        <v>4.5420972130077583E-3</v>
      </c>
      <c r="G15" s="54">
        <f t="shared" si="0"/>
        <v>2140</v>
      </c>
    </row>
    <row r="16" spans="1:18" ht="15.6" x14ac:dyDescent="0.3">
      <c r="A16" s="9"/>
      <c r="B16" s="9" t="s">
        <v>143</v>
      </c>
      <c r="C16" s="52"/>
      <c r="D16" s="245">
        <f>'Center Calculation'!C34/12</f>
        <v>166.66666666666666</v>
      </c>
      <c r="E16" s="245">
        <f>'Center Calculation'!C34</f>
        <v>2000</v>
      </c>
      <c r="F16" s="82">
        <f>E16/$E$22</f>
        <v>4.5420972130077583E-3</v>
      </c>
      <c r="G16" s="54">
        <f t="shared" si="0"/>
        <v>2140</v>
      </c>
    </row>
    <row r="17" spans="1:7" ht="15.6" x14ac:dyDescent="0.3">
      <c r="A17" s="9"/>
      <c r="B17" s="9" t="s">
        <v>147</v>
      </c>
      <c r="C17" s="9"/>
      <c r="D17" s="54"/>
      <c r="E17" s="54"/>
      <c r="F17" s="239"/>
      <c r="G17" s="54"/>
    </row>
    <row r="18" spans="1:7" ht="16.2" thickBot="1" x14ac:dyDescent="0.35">
      <c r="A18" s="9" t="s">
        <v>169</v>
      </c>
      <c r="B18" s="9" t="s">
        <v>170</v>
      </c>
      <c r="C18" s="9"/>
      <c r="D18" s="10">
        <f>'Center Calculation'!C35/12</f>
        <v>2083.3333333333335</v>
      </c>
      <c r="E18" s="53">
        <f>'Center Calculation'!C35</f>
        <v>25000</v>
      </c>
      <c r="F18" s="82">
        <f>E18/$E$22</f>
        <v>5.6776215162596975E-2</v>
      </c>
      <c r="G18" s="54">
        <f t="shared" si="0"/>
        <v>26750</v>
      </c>
    </row>
    <row r="19" spans="1:7" ht="16.2" thickBot="1" x14ac:dyDescent="0.35">
      <c r="B19" s="9" t="s">
        <v>171</v>
      </c>
      <c r="C19" s="9"/>
      <c r="D19" s="241">
        <f>E19/12</f>
        <v>41.666666666666664</v>
      </c>
      <c r="E19" s="81">
        <v>500</v>
      </c>
      <c r="F19" s="83">
        <f>E19/$E$22</f>
        <v>1.1355243032519396E-3</v>
      </c>
      <c r="G19" s="54">
        <f t="shared" si="0"/>
        <v>535</v>
      </c>
    </row>
    <row r="20" spans="1:7" ht="16.2" thickBot="1" x14ac:dyDescent="0.35">
      <c r="A20" s="9"/>
      <c r="B20" s="9" t="s">
        <v>172</v>
      </c>
      <c r="C20" s="9"/>
      <c r="D20" s="241">
        <f>E20/12</f>
        <v>125</v>
      </c>
      <c r="E20" s="540">
        <v>1500</v>
      </c>
      <c r="F20" s="83">
        <f>E20/$E$22</f>
        <v>3.4065729097558185E-3</v>
      </c>
      <c r="G20" s="54">
        <f t="shared" si="0"/>
        <v>1605</v>
      </c>
    </row>
    <row r="21" spans="1:7" ht="20.399999999999999" x14ac:dyDescent="0.35">
      <c r="A21" s="9"/>
      <c r="B21" s="9"/>
      <c r="C21" s="9"/>
      <c r="D21" s="10" t="s">
        <v>147</v>
      </c>
      <c r="E21" s="54" t="s">
        <v>147</v>
      </c>
      <c r="F21" s="84"/>
      <c r="G21" s="54"/>
    </row>
    <row r="22" spans="1:7" ht="15.6" x14ac:dyDescent="0.3">
      <c r="A22" s="9"/>
      <c r="B22" s="12" t="s">
        <v>173</v>
      </c>
      <c r="C22" s="9"/>
      <c r="D22" s="13">
        <f>SUM(D7:D20)</f>
        <v>36693.769166666658</v>
      </c>
      <c r="E22" s="13">
        <f>SUM(E7:E20)</f>
        <v>440325.23</v>
      </c>
      <c r="F22" s="85"/>
      <c r="G22" s="13">
        <f>SUM(G7:G20)</f>
        <v>471147.99609999999</v>
      </c>
    </row>
    <row r="23" spans="1:7" ht="20.399999999999999" x14ac:dyDescent="0.35">
      <c r="A23" s="9"/>
      <c r="B23" s="9"/>
      <c r="C23" s="9"/>
      <c r="D23" s="10"/>
      <c r="E23" s="10"/>
      <c r="F23" s="84"/>
      <c r="G23" s="10"/>
    </row>
    <row r="24" spans="1:7" ht="15.6" x14ac:dyDescent="0.3">
      <c r="A24" s="466" t="s">
        <v>174</v>
      </c>
      <c r="B24" s="467"/>
      <c r="C24" s="9"/>
      <c r="D24" s="10"/>
      <c r="E24" s="10"/>
      <c r="F24" s="82"/>
      <c r="G24" s="10"/>
    </row>
    <row r="25" spans="1:7" ht="15.6" x14ac:dyDescent="0.3">
      <c r="A25" s="9" t="s">
        <v>175</v>
      </c>
      <c r="B25" s="9" t="s">
        <v>176</v>
      </c>
      <c r="C25" s="9"/>
      <c r="D25" s="10">
        <f>'Center Calculation'!H19/12</f>
        <v>0</v>
      </c>
      <c r="E25" s="10">
        <f>'Center Calculation'!H19</f>
        <v>0</v>
      </c>
      <c r="F25" s="82">
        <f>E25/$E$50</f>
        <v>0</v>
      </c>
      <c r="G25" s="10">
        <f t="shared" ref="G25:G28" si="1">+E25*(SUM(1+$G$6))</f>
        <v>0</v>
      </c>
    </row>
    <row r="26" spans="1:7" ht="15.6" x14ac:dyDescent="0.3">
      <c r="A26" s="51">
        <f>'Center Calculation'!F20</f>
        <v>0.08</v>
      </c>
      <c r="B26" s="9" t="s">
        <v>177</v>
      </c>
      <c r="C26" s="9"/>
      <c r="D26" s="10">
        <f>'Center Calculation'!H20/12</f>
        <v>0</v>
      </c>
      <c r="E26" s="10">
        <f>'Center Calculation'!H20</f>
        <v>0</v>
      </c>
      <c r="F26" s="82">
        <f t="shared" ref="F26:F49" si="2">E26/$E$50</f>
        <v>0</v>
      </c>
      <c r="G26" s="10">
        <f t="shared" si="1"/>
        <v>0</v>
      </c>
    </row>
    <row r="27" spans="1:7" ht="15.6" x14ac:dyDescent="0.3">
      <c r="A27" s="51">
        <f>'Center Calculation'!F21</f>
        <v>0.1</v>
      </c>
      <c r="B27" s="9" t="s">
        <v>178</v>
      </c>
      <c r="C27" s="9"/>
      <c r="D27" s="10">
        <f>'Center Calculation'!H21/12</f>
        <v>0</v>
      </c>
      <c r="E27" s="10">
        <f>'Center Calculation'!H21</f>
        <v>0</v>
      </c>
      <c r="F27" s="82">
        <f t="shared" si="2"/>
        <v>0</v>
      </c>
      <c r="G27" s="10">
        <f t="shared" si="1"/>
        <v>0</v>
      </c>
    </row>
    <row r="28" spans="1:7" ht="15.6" x14ac:dyDescent="0.3">
      <c r="A28" s="9" t="s">
        <v>179</v>
      </c>
      <c r="B28" s="9"/>
      <c r="C28" s="9"/>
      <c r="D28" s="10">
        <f>SUM(D25:D27)/12</f>
        <v>0</v>
      </c>
      <c r="E28" s="10">
        <f>SUM(E25:E27)</f>
        <v>0</v>
      </c>
      <c r="F28" s="82">
        <f>E28/$E$50</f>
        <v>0</v>
      </c>
      <c r="G28" s="10">
        <f t="shared" si="1"/>
        <v>0</v>
      </c>
    </row>
    <row r="29" spans="1:7" ht="16.2" thickBot="1" x14ac:dyDescent="0.35">
      <c r="A29" s="9"/>
      <c r="B29" s="9"/>
      <c r="C29" s="9"/>
      <c r="D29" s="53"/>
      <c r="E29" s="10"/>
      <c r="F29" s="82"/>
      <c r="G29" s="10"/>
    </row>
    <row r="30" spans="1:7" ht="16.2" thickBot="1" x14ac:dyDescent="0.35">
      <c r="A30" s="9"/>
      <c r="B30" s="9" t="s">
        <v>180</v>
      </c>
      <c r="C30" s="52"/>
      <c r="D30" s="81">
        <v>3000</v>
      </c>
      <c r="E30" s="57">
        <f>D30*12</f>
        <v>36000</v>
      </c>
      <c r="F30" s="82">
        <f t="shared" si="2"/>
        <v>0.32924821657216025</v>
      </c>
      <c r="G30" s="10">
        <f t="shared" ref="G30:G49" si="3">+E30*(SUM(1+$G$6))</f>
        <v>38520</v>
      </c>
    </row>
    <row r="31" spans="1:7" ht="16.2" thickBot="1" x14ac:dyDescent="0.35">
      <c r="A31" s="9"/>
      <c r="B31" s="9" t="s">
        <v>181</v>
      </c>
      <c r="C31" s="52"/>
      <c r="D31" s="81">
        <v>1000</v>
      </c>
      <c r="E31" s="57">
        <f t="shared" ref="E31:E49" si="4">D31*12</f>
        <v>12000</v>
      </c>
      <c r="F31" s="82">
        <f t="shared" si="2"/>
        <v>0.10974940552405341</v>
      </c>
      <c r="G31" s="10">
        <f t="shared" si="3"/>
        <v>12840</v>
      </c>
    </row>
    <row r="32" spans="1:7" ht="16.2" thickBot="1" x14ac:dyDescent="0.35">
      <c r="A32" s="9"/>
      <c r="B32" s="9" t="s">
        <v>55</v>
      </c>
      <c r="C32" s="52"/>
      <c r="D32" s="81">
        <v>500</v>
      </c>
      <c r="E32" s="57">
        <f t="shared" si="4"/>
        <v>6000</v>
      </c>
      <c r="F32" s="82">
        <f t="shared" si="2"/>
        <v>5.4874702762026703E-2</v>
      </c>
      <c r="G32" s="10">
        <f t="shared" si="3"/>
        <v>6420</v>
      </c>
    </row>
    <row r="33" spans="1:7" ht="16.2" thickBot="1" x14ac:dyDescent="0.35">
      <c r="A33" s="9"/>
      <c r="B33" s="9" t="s">
        <v>182</v>
      </c>
      <c r="C33" s="52"/>
      <c r="D33" s="81">
        <v>250</v>
      </c>
      <c r="E33" s="57">
        <f t="shared" si="4"/>
        <v>3000</v>
      </c>
      <c r="F33" s="82">
        <f t="shared" si="2"/>
        <v>2.7437351381013352E-2</v>
      </c>
      <c r="G33" s="10">
        <f t="shared" si="3"/>
        <v>3210</v>
      </c>
    </row>
    <row r="34" spans="1:7" ht="16.2" thickBot="1" x14ac:dyDescent="0.35">
      <c r="A34" s="9"/>
      <c r="B34" s="9" t="s">
        <v>183</v>
      </c>
      <c r="C34" s="52"/>
      <c r="D34" s="81">
        <v>1500</v>
      </c>
      <c r="E34" s="57">
        <f t="shared" si="4"/>
        <v>18000</v>
      </c>
      <c r="F34" s="82">
        <f t="shared" si="2"/>
        <v>0.16462410828608012</v>
      </c>
      <c r="G34" s="10">
        <f t="shared" si="3"/>
        <v>19260</v>
      </c>
    </row>
    <row r="35" spans="1:7" ht="16.2" thickBot="1" x14ac:dyDescent="0.35">
      <c r="A35" s="9"/>
      <c r="B35" s="9" t="s">
        <v>246</v>
      </c>
      <c r="C35" s="52"/>
      <c r="D35" s="81">
        <v>100</v>
      </c>
      <c r="E35" s="57">
        <f t="shared" si="4"/>
        <v>1200</v>
      </c>
      <c r="F35" s="82">
        <f t="shared" si="2"/>
        <v>1.0974940552405341E-2</v>
      </c>
      <c r="G35" s="10">
        <f t="shared" si="3"/>
        <v>1284</v>
      </c>
    </row>
    <row r="36" spans="1:7" ht="16.2" thickBot="1" x14ac:dyDescent="0.35">
      <c r="A36" s="9"/>
      <c r="B36" s="9" t="s">
        <v>247</v>
      </c>
      <c r="C36" s="52"/>
      <c r="D36" s="81">
        <v>250</v>
      </c>
      <c r="E36" s="57">
        <f t="shared" si="4"/>
        <v>3000</v>
      </c>
      <c r="F36" s="82">
        <f t="shared" si="2"/>
        <v>2.7437351381013352E-2</v>
      </c>
      <c r="G36" s="10">
        <f t="shared" si="3"/>
        <v>3210</v>
      </c>
    </row>
    <row r="37" spans="1:7" ht="16.2" thickBot="1" x14ac:dyDescent="0.35">
      <c r="A37" s="9"/>
      <c r="B37" s="9" t="s">
        <v>187</v>
      </c>
      <c r="C37" s="52"/>
      <c r="D37" s="81">
        <v>150</v>
      </c>
      <c r="E37" s="57">
        <f t="shared" si="4"/>
        <v>1800</v>
      </c>
      <c r="F37" s="82">
        <f t="shared" si="2"/>
        <v>1.6462410828608012E-2</v>
      </c>
      <c r="G37" s="10">
        <f t="shared" si="3"/>
        <v>1926</v>
      </c>
    </row>
    <row r="38" spans="1:7" ht="16.2" thickBot="1" x14ac:dyDescent="0.35">
      <c r="A38" s="9"/>
      <c r="B38" s="9" t="s">
        <v>188</v>
      </c>
      <c r="C38" s="52"/>
      <c r="D38" s="81">
        <v>25</v>
      </c>
      <c r="E38" s="57">
        <f t="shared" si="4"/>
        <v>300</v>
      </c>
      <c r="F38" s="82">
        <f t="shared" si="2"/>
        <v>2.7437351381013352E-3</v>
      </c>
      <c r="G38" s="10">
        <f t="shared" si="3"/>
        <v>321</v>
      </c>
    </row>
    <row r="39" spans="1:7" ht="16.2" thickBot="1" x14ac:dyDescent="0.35">
      <c r="A39" s="9"/>
      <c r="B39" s="9" t="s">
        <v>189</v>
      </c>
      <c r="C39" s="52"/>
      <c r="D39" s="81">
        <v>1500</v>
      </c>
      <c r="E39" s="57">
        <f t="shared" si="4"/>
        <v>18000</v>
      </c>
      <c r="F39" s="82">
        <f t="shared" si="2"/>
        <v>0.16462410828608012</v>
      </c>
      <c r="G39" s="10">
        <f t="shared" si="3"/>
        <v>19260</v>
      </c>
    </row>
    <row r="40" spans="1:7" ht="16.2" thickBot="1" x14ac:dyDescent="0.35">
      <c r="A40" s="9"/>
      <c r="B40" s="9" t="s">
        <v>248</v>
      </c>
      <c r="C40" s="52"/>
      <c r="D40" s="81">
        <f>(10*150)/4</f>
        <v>375</v>
      </c>
      <c r="E40" s="57">
        <f t="shared" si="4"/>
        <v>4500</v>
      </c>
      <c r="F40" s="82">
        <f t="shared" si="2"/>
        <v>4.1156027071520031E-2</v>
      </c>
      <c r="G40" s="10">
        <f t="shared" si="3"/>
        <v>4815</v>
      </c>
    </row>
    <row r="41" spans="1:7" ht="16.2" thickBot="1" x14ac:dyDescent="0.35">
      <c r="A41" s="9"/>
      <c r="B41" s="9" t="s">
        <v>249</v>
      </c>
      <c r="C41" s="52"/>
      <c r="D41" s="81">
        <f>(18*200)/12</f>
        <v>300</v>
      </c>
      <c r="E41" s="57">
        <f t="shared" si="4"/>
        <v>3600</v>
      </c>
      <c r="F41" s="82">
        <f t="shared" si="2"/>
        <v>3.2924821657216025E-2</v>
      </c>
      <c r="G41" s="10">
        <f t="shared" si="3"/>
        <v>3852</v>
      </c>
    </row>
    <row r="42" spans="1:7" ht="16.2" thickBot="1" x14ac:dyDescent="0.35">
      <c r="A42" s="9"/>
      <c r="B42" s="9" t="s">
        <v>250</v>
      </c>
      <c r="C42" s="52"/>
      <c r="D42" s="81">
        <f>((75+100)+(65))/12</f>
        <v>20</v>
      </c>
      <c r="E42" s="57">
        <f t="shared" si="4"/>
        <v>240</v>
      </c>
      <c r="F42" s="82">
        <f t="shared" si="2"/>
        <v>2.194988110481068E-3</v>
      </c>
      <c r="G42" s="10">
        <f t="shared" si="3"/>
        <v>256.8</v>
      </c>
    </row>
    <row r="43" spans="1:7" ht="16.2" thickBot="1" x14ac:dyDescent="0.35">
      <c r="A43" s="9"/>
      <c r="B43" s="9" t="s">
        <v>193</v>
      </c>
      <c r="C43" s="52"/>
      <c r="D43" s="81">
        <f>(500)/12</f>
        <v>41.666666666666664</v>
      </c>
      <c r="E43" s="57">
        <f t="shared" si="4"/>
        <v>500</v>
      </c>
      <c r="F43" s="82">
        <f t="shared" si="2"/>
        <v>4.5728918968355589E-3</v>
      </c>
      <c r="G43" s="10">
        <f t="shared" si="3"/>
        <v>535</v>
      </c>
    </row>
    <row r="44" spans="1:7" ht="16.2" thickBot="1" x14ac:dyDescent="0.35">
      <c r="A44" s="9"/>
      <c r="B44" s="9" t="s">
        <v>194</v>
      </c>
      <c r="C44" s="52"/>
      <c r="D44" s="81">
        <v>100</v>
      </c>
      <c r="E44" s="57">
        <f t="shared" si="4"/>
        <v>1200</v>
      </c>
      <c r="F44" s="82">
        <f t="shared" si="2"/>
        <v>1.0974940552405341E-2</v>
      </c>
      <c r="G44" s="10">
        <f t="shared" si="3"/>
        <v>1284</v>
      </c>
    </row>
    <row r="45" spans="1:7" ht="16.2" thickBot="1" x14ac:dyDescent="0.35">
      <c r="A45" s="9"/>
      <c r="B45" s="81"/>
      <c r="C45" s="52"/>
      <c r="D45" s="81"/>
      <c r="E45" s="57">
        <f t="shared" si="4"/>
        <v>0</v>
      </c>
      <c r="F45" s="82">
        <f t="shared" si="2"/>
        <v>0</v>
      </c>
      <c r="G45" s="10">
        <f t="shared" si="3"/>
        <v>0</v>
      </c>
    </row>
    <row r="46" spans="1:7" ht="16.2" thickBot="1" x14ac:dyDescent="0.35">
      <c r="A46" s="9"/>
      <c r="B46" s="81"/>
      <c r="C46" s="52"/>
      <c r="D46" s="81"/>
      <c r="E46" s="57">
        <f t="shared" si="4"/>
        <v>0</v>
      </c>
      <c r="F46" s="82">
        <f t="shared" si="2"/>
        <v>0</v>
      </c>
      <c r="G46" s="10">
        <f t="shared" si="3"/>
        <v>0</v>
      </c>
    </row>
    <row r="47" spans="1:7" ht="16.2" thickBot="1" x14ac:dyDescent="0.35">
      <c r="A47" s="9"/>
      <c r="B47" s="81"/>
      <c r="C47" s="52"/>
      <c r="D47" s="81"/>
      <c r="E47" s="57">
        <f t="shared" si="4"/>
        <v>0</v>
      </c>
      <c r="F47" s="82">
        <f t="shared" si="2"/>
        <v>0</v>
      </c>
      <c r="G47" s="10">
        <f t="shared" si="3"/>
        <v>0</v>
      </c>
    </row>
    <row r="48" spans="1:7" ht="16.2" thickBot="1" x14ac:dyDescent="0.35">
      <c r="A48" s="9"/>
      <c r="B48" s="81"/>
      <c r="C48" s="52"/>
      <c r="D48" s="81"/>
      <c r="E48" s="57">
        <f t="shared" si="4"/>
        <v>0</v>
      </c>
      <c r="F48" s="82">
        <f t="shared" si="2"/>
        <v>0</v>
      </c>
      <c r="G48" s="10">
        <f t="shared" si="3"/>
        <v>0</v>
      </c>
    </row>
    <row r="49" spans="1:15" ht="16.2" thickBot="1" x14ac:dyDescent="0.35">
      <c r="A49" s="9"/>
      <c r="B49" s="81"/>
      <c r="C49" s="52"/>
      <c r="D49" s="81"/>
      <c r="E49" s="57">
        <f t="shared" si="4"/>
        <v>0</v>
      </c>
      <c r="F49" s="82">
        <f t="shared" si="2"/>
        <v>0</v>
      </c>
      <c r="G49" s="10">
        <f t="shared" si="3"/>
        <v>0</v>
      </c>
    </row>
    <row r="50" spans="1:15" ht="15.6" x14ac:dyDescent="0.3">
      <c r="A50" s="9"/>
      <c r="B50" s="12" t="s">
        <v>195</v>
      </c>
      <c r="C50" s="9"/>
      <c r="D50" s="56">
        <f>SUM(D25:D49)</f>
        <v>9111.6666666666661</v>
      </c>
      <c r="E50" s="13">
        <f>SUM(E28:E44)</f>
        <v>109340</v>
      </c>
      <c r="F50" s="82"/>
      <c r="G50" s="13">
        <f>SUM(G28:G44)</f>
        <v>116993.8</v>
      </c>
    </row>
    <row r="51" spans="1:15" ht="15.6" x14ac:dyDescent="0.3">
      <c r="A51" s="9"/>
      <c r="B51" s="9"/>
      <c r="C51" s="9"/>
      <c r="D51" s="10"/>
      <c r="E51" s="10"/>
      <c r="F51" s="82" t="s">
        <v>147</v>
      </c>
      <c r="G51" s="10"/>
    </row>
    <row r="52" spans="1:15" ht="15.6" x14ac:dyDescent="0.3">
      <c r="A52" s="8" t="s">
        <v>196</v>
      </c>
      <c r="B52" s="9"/>
      <c r="C52" s="9"/>
      <c r="D52" s="13">
        <f>D22-D50</f>
        <v>27582.102499999994</v>
      </c>
      <c r="E52" s="13">
        <f>E22-E50</f>
        <v>330985.23</v>
      </c>
      <c r="F52" s="82"/>
      <c r="G52" s="13">
        <f>G22-G50</f>
        <v>354154.1961</v>
      </c>
    </row>
    <row r="54" spans="1:15" x14ac:dyDescent="0.3">
      <c r="A54" s="254" t="s">
        <v>76</v>
      </c>
      <c r="B54" s="254"/>
      <c r="C54" s="254"/>
      <c r="D54" s="254"/>
      <c r="E54" s="254"/>
      <c r="F54" s="254"/>
      <c r="G54" s="254"/>
      <c r="H54" s="254"/>
      <c r="I54" s="254"/>
      <c r="J54" s="254"/>
      <c r="K54" s="254"/>
      <c r="L54" s="254"/>
      <c r="M54" s="254"/>
      <c r="N54" s="254"/>
      <c r="O54" s="254"/>
    </row>
    <row r="56" spans="1:15" x14ac:dyDescent="0.3">
      <c r="A56" s="29" t="s">
        <v>77</v>
      </c>
    </row>
  </sheetData>
  <sheetProtection algorithmName="SHA-512" hashValue="4Qtgc8T4alR5OYoWiPCp0nnSAPsnstE8csFE9YExSlPDXGCzoBzG9aldQvBMsTALTmQhneLAVdP2sNHYq+apuQ==" saltValue="ok6WoBxrjUccUvq3KElDKQ==" spinCount="100000" sheet="1" objects="1" scenarios="1"/>
  <protectedRanges>
    <protectedRange sqref="B2 E4 G4 G6 E19:E20 D30:D49" name="CenterBudgetEdit"/>
  </protectedRanges>
  <mergeCells count="7">
    <mergeCell ref="A1:R1"/>
    <mergeCell ref="A54:O54"/>
    <mergeCell ref="I11:N13"/>
    <mergeCell ref="J8:O10"/>
    <mergeCell ref="J4:O6"/>
    <mergeCell ref="I2:O2"/>
    <mergeCell ref="A24:B24"/>
  </mergeCells>
  <pageMargins left="0.7" right="0.7" top="0.75" bottom="0.75" header="0.3" footer="0.3"/>
  <pageSetup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F713F-8B8F-4314-8C44-909AF20222E1}">
  <dimension ref="A1:E38"/>
  <sheetViews>
    <sheetView topLeftCell="A3" workbookViewId="0">
      <selection activeCell="E34" sqref="E34:E38"/>
    </sheetView>
  </sheetViews>
  <sheetFormatPr defaultRowHeight="14.4" x14ac:dyDescent="0.3"/>
  <cols>
    <col min="1" max="1" width="28.44140625" customWidth="1"/>
    <col min="2" max="2" width="8.88671875" style="470"/>
    <col min="3" max="3" width="8.88671875" style="48"/>
    <col min="4" max="4" width="9.33203125" style="470" bestFit="1" customWidth="1"/>
    <col min="5" max="5" width="16" style="470" customWidth="1"/>
  </cols>
  <sheetData>
    <row r="1" spans="1:5" ht="66.599999999999994" customHeight="1" x14ac:dyDescent="0.3">
      <c r="A1" s="468" t="s">
        <v>254</v>
      </c>
      <c r="B1" s="469" t="s">
        <v>252</v>
      </c>
      <c r="C1" s="468" t="s">
        <v>261</v>
      </c>
      <c r="D1" s="469" t="s">
        <v>255</v>
      </c>
      <c r="E1" s="469" t="s">
        <v>253</v>
      </c>
    </row>
    <row r="2" spans="1:5" x14ac:dyDescent="0.3">
      <c r="A2" s="472" t="s">
        <v>256</v>
      </c>
      <c r="B2" s="473">
        <v>17</v>
      </c>
      <c r="C2" s="534">
        <v>40</v>
      </c>
      <c r="D2" s="473">
        <v>500</v>
      </c>
      <c r="E2" s="473">
        <f>((B2*C2)*52)+D2</f>
        <v>35860</v>
      </c>
    </row>
    <row r="4" spans="1:5" ht="15" thickBot="1" x14ac:dyDescent="0.35">
      <c r="A4" s="474" t="s">
        <v>257</v>
      </c>
      <c r="B4" s="471"/>
      <c r="C4" s="535"/>
      <c r="D4" s="471"/>
      <c r="E4" s="471"/>
    </row>
    <row r="5" spans="1:5" ht="15" thickBot="1" x14ac:dyDescent="0.35">
      <c r="A5" s="536"/>
      <c r="B5" s="537"/>
      <c r="C5" s="538"/>
      <c r="D5" s="537"/>
      <c r="E5" s="470">
        <f t="shared" ref="E5:E32" si="0">((B5*C5)*52)+D5</f>
        <v>0</v>
      </c>
    </row>
    <row r="6" spans="1:5" ht="15" thickBot="1" x14ac:dyDescent="0.35">
      <c r="A6" s="536"/>
      <c r="B6" s="537"/>
      <c r="C6" s="538"/>
      <c r="D6" s="537"/>
      <c r="E6" s="470">
        <f t="shared" si="0"/>
        <v>0</v>
      </c>
    </row>
    <row r="7" spans="1:5" ht="15" thickBot="1" x14ac:dyDescent="0.35">
      <c r="A7" s="536"/>
      <c r="B7" s="537"/>
      <c r="C7" s="538"/>
      <c r="D7" s="537"/>
      <c r="E7" s="470">
        <f t="shared" si="0"/>
        <v>0</v>
      </c>
    </row>
    <row r="8" spans="1:5" ht="15" thickBot="1" x14ac:dyDescent="0.35">
      <c r="A8" s="536"/>
      <c r="B8" s="537"/>
      <c r="C8" s="538"/>
      <c r="D8" s="537"/>
      <c r="E8" s="470">
        <f t="shared" si="0"/>
        <v>0</v>
      </c>
    </row>
    <row r="9" spans="1:5" ht="15" thickBot="1" x14ac:dyDescent="0.35">
      <c r="A9" s="536"/>
      <c r="B9" s="537"/>
      <c r="C9" s="538"/>
      <c r="D9" s="537"/>
      <c r="E9" s="470">
        <f t="shared" si="0"/>
        <v>0</v>
      </c>
    </row>
    <row r="10" spans="1:5" x14ac:dyDescent="0.3">
      <c r="A10" s="477" t="s">
        <v>262</v>
      </c>
      <c r="B10" s="477"/>
      <c r="C10" s="477"/>
      <c r="D10" s="477"/>
      <c r="E10" s="478">
        <f>SUM(E5:E9)</f>
        <v>0</v>
      </c>
    </row>
    <row r="11" spans="1:5" ht="15" thickBot="1" x14ac:dyDescent="0.35">
      <c r="A11" s="475" t="s">
        <v>268</v>
      </c>
      <c r="B11" s="471"/>
      <c r="C11" s="535"/>
      <c r="D11" s="471"/>
      <c r="E11" s="471"/>
    </row>
    <row r="12" spans="1:5" ht="15" thickBot="1" x14ac:dyDescent="0.35">
      <c r="A12" s="536"/>
      <c r="B12" s="537"/>
      <c r="C12" s="538"/>
      <c r="D12" s="537"/>
      <c r="E12" s="470">
        <f t="shared" si="0"/>
        <v>0</v>
      </c>
    </row>
    <row r="13" spans="1:5" ht="15" thickBot="1" x14ac:dyDescent="0.35">
      <c r="A13" s="536"/>
      <c r="B13" s="537"/>
      <c r="C13" s="538"/>
      <c r="D13" s="537"/>
      <c r="E13" s="470">
        <f t="shared" si="0"/>
        <v>0</v>
      </c>
    </row>
    <row r="14" spans="1:5" ht="15" thickBot="1" x14ac:dyDescent="0.35">
      <c r="A14" s="536"/>
      <c r="B14" s="537"/>
      <c r="C14" s="538"/>
      <c r="D14" s="537"/>
      <c r="E14" s="470">
        <f t="shared" si="0"/>
        <v>0</v>
      </c>
    </row>
    <row r="15" spans="1:5" ht="15" thickBot="1" x14ac:dyDescent="0.35">
      <c r="A15" s="536"/>
      <c r="B15" s="537"/>
      <c r="C15" s="538"/>
      <c r="D15" s="537"/>
      <c r="E15" s="470">
        <f t="shared" si="0"/>
        <v>0</v>
      </c>
    </row>
    <row r="16" spans="1:5" ht="15" thickBot="1" x14ac:dyDescent="0.35">
      <c r="A16" s="536"/>
      <c r="B16" s="537"/>
      <c r="C16" s="538"/>
      <c r="D16" s="537"/>
      <c r="E16" s="470">
        <f t="shared" si="0"/>
        <v>0</v>
      </c>
    </row>
    <row r="17" spans="1:5" ht="15" thickBot="1" x14ac:dyDescent="0.35">
      <c r="A17" s="536"/>
      <c r="B17" s="537"/>
      <c r="C17" s="538"/>
      <c r="D17" s="537"/>
      <c r="E17" s="470">
        <f t="shared" si="0"/>
        <v>0</v>
      </c>
    </row>
    <row r="18" spans="1:5" ht="15" thickBot="1" x14ac:dyDescent="0.35">
      <c r="A18" s="536"/>
      <c r="B18" s="537"/>
      <c r="C18" s="538"/>
      <c r="D18" s="537"/>
      <c r="E18" s="470">
        <f t="shared" si="0"/>
        <v>0</v>
      </c>
    </row>
    <row r="19" spans="1:5" x14ac:dyDescent="0.3">
      <c r="A19" s="477" t="s">
        <v>263</v>
      </c>
      <c r="B19" s="477"/>
      <c r="C19" s="477"/>
      <c r="D19" s="477"/>
      <c r="E19" s="478">
        <f>SUM(E11:E18)</f>
        <v>0</v>
      </c>
    </row>
    <row r="20" spans="1:5" ht="15" thickBot="1" x14ac:dyDescent="0.35">
      <c r="A20" s="475" t="s">
        <v>259</v>
      </c>
      <c r="B20" s="471"/>
      <c r="C20" s="535"/>
      <c r="D20" s="471"/>
      <c r="E20" s="471"/>
    </row>
    <row r="21" spans="1:5" ht="15" thickBot="1" x14ac:dyDescent="0.35">
      <c r="A21" s="536"/>
      <c r="B21" s="537"/>
      <c r="C21" s="538"/>
      <c r="D21" s="537"/>
      <c r="E21" s="470">
        <f t="shared" si="0"/>
        <v>0</v>
      </c>
    </row>
    <row r="22" spans="1:5" ht="15" thickBot="1" x14ac:dyDescent="0.35">
      <c r="A22" s="536"/>
      <c r="B22" s="537"/>
      <c r="C22" s="538"/>
      <c r="D22" s="537"/>
      <c r="E22" s="470">
        <f t="shared" si="0"/>
        <v>0</v>
      </c>
    </row>
    <row r="23" spans="1:5" ht="15" thickBot="1" x14ac:dyDescent="0.35">
      <c r="A23" s="536"/>
      <c r="B23" s="537"/>
      <c r="C23" s="538"/>
      <c r="D23" s="537"/>
      <c r="E23" s="470">
        <f t="shared" si="0"/>
        <v>0</v>
      </c>
    </row>
    <row r="24" spans="1:5" ht="15" thickBot="1" x14ac:dyDescent="0.35">
      <c r="A24" s="536"/>
      <c r="B24" s="537"/>
      <c r="C24" s="538"/>
      <c r="D24" s="537"/>
      <c r="E24" s="470">
        <f t="shared" si="0"/>
        <v>0</v>
      </c>
    </row>
    <row r="25" spans="1:5" ht="15" thickBot="1" x14ac:dyDescent="0.35">
      <c r="A25" s="536"/>
      <c r="B25" s="537"/>
      <c r="C25" s="538"/>
      <c r="D25" s="537"/>
      <c r="E25" s="470">
        <f t="shared" si="0"/>
        <v>0</v>
      </c>
    </row>
    <row r="26" spans="1:5" ht="15" thickBot="1" x14ac:dyDescent="0.35">
      <c r="A26" s="536"/>
      <c r="B26" s="537"/>
      <c r="C26" s="538"/>
      <c r="D26" s="537"/>
      <c r="E26" s="470">
        <f t="shared" si="0"/>
        <v>0</v>
      </c>
    </row>
    <row r="27" spans="1:5" ht="15" thickBot="1" x14ac:dyDescent="0.35">
      <c r="A27" s="536"/>
      <c r="B27" s="537"/>
      <c r="C27" s="538"/>
      <c r="D27" s="537"/>
      <c r="E27" s="470">
        <f t="shared" si="0"/>
        <v>0</v>
      </c>
    </row>
    <row r="28" spans="1:5" ht="15" thickBot="1" x14ac:dyDescent="0.35">
      <c r="A28" s="536"/>
      <c r="B28" s="537"/>
      <c r="C28" s="538"/>
      <c r="D28" s="537"/>
      <c r="E28" s="470">
        <f t="shared" si="0"/>
        <v>0</v>
      </c>
    </row>
    <row r="29" spans="1:5" ht="15" thickBot="1" x14ac:dyDescent="0.35">
      <c r="A29" s="536"/>
      <c r="B29" s="537"/>
      <c r="C29" s="538"/>
      <c r="D29" s="537"/>
      <c r="E29" s="470">
        <f t="shared" si="0"/>
        <v>0</v>
      </c>
    </row>
    <row r="30" spans="1:5" ht="15" thickBot="1" x14ac:dyDescent="0.35">
      <c r="A30" s="536"/>
      <c r="B30" s="537"/>
      <c r="C30" s="538"/>
      <c r="D30" s="537"/>
      <c r="E30" s="470">
        <f t="shared" si="0"/>
        <v>0</v>
      </c>
    </row>
    <row r="31" spans="1:5" ht="15" thickBot="1" x14ac:dyDescent="0.35">
      <c r="A31" s="536"/>
      <c r="B31" s="537"/>
      <c r="C31" s="538"/>
      <c r="D31" s="537"/>
      <c r="E31" s="470">
        <f t="shared" si="0"/>
        <v>0</v>
      </c>
    </row>
    <row r="32" spans="1:5" ht="15" thickBot="1" x14ac:dyDescent="0.35">
      <c r="A32" s="536"/>
      <c r="B32" s="537"/>
      <c r="C32" s="538"/>
      <c r="D32" s="537"/>
      <c r="E32" s="470">
        <f t="shared" si="0"/>
        <v>0</v>
      </c>
    </row>
    <row r="33" spans="1:5" x14ac:dyDescent="0.3">
      <c r="A33" s="477" t="s">
        <v>264</v>
      </c>
      <c r="B33" s="477"/>
      <c r="C33" s="477"/>
      <c r="D33" s="477"/>
      <c r="E33" s="478">
        <f>SUM(E21:E32)</f>
        <v>0</v>
      </c>
    </row>
    <row r="34" spans="1:5" x14ac:dyDescent="0.3">
      <c r="A34" s="476" t="s">
        <v>260</v>
      </c>
      <c r="B34" s="476"/>
      <c r="C34" s="476"/>
      <c r="D34" s="476"/>
      <c r="E34" s="478">
        <f>E10+E19+E33</f>
        <v>0</v>
      </c>
    </row>
    <row r="38" spans="1:5" x14ac:dyDescent="0.3">
      <c r="A38" s="29" t="s">
        <v>77</v>
      </c>
    </row>
  </sheetData>
  <sheetProtection algorithmName="SHA-512" hashValue="QgDizKnPSlpEjazpfS5T5VZFbH/bAHYo4lO8UGhTjl/iGeloDqFjkDftuAIPTc/IIQGww1FcM3NZdbVU6vPAjg==" saltValue="slRe0SU0FwbE0SqDUoiRpg==" spinCount="100000" sheet="1" objects="1" scenarios="1"/>
  <mergeCells count="4">
    <mergeCell ref="A34:D34"/>
    <mergeCell ref="A10:D10"/>
    <mergeCell ref="A19:D19"/>
    <mergeCell ref="A33:D33"/>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B529974D608FF46841D76FE98AFD0B5" ma:contentTypeVersion="7" ma:contentTypeDescription="Create a new document." ma:contentTypeScope="" ma:versionID="7937cae4e2d804943b5c19f1bab13d73">
  <xsd:schema xmlns:xsd="http://www.w3.org/2001/XMLSchema" xmlns:xs="http://www.w3.org/2001/XMLSchema" xmlns:p="http://schemas.microsoft.com/office/2006/metadata/properties" xmlns:ns3="bd4adef4-61c9-4c99-b553-721ded7d9006" xmlns:ns4="5533c7d1-59c7-4774-b5ce-689adac6d929" targetNamespace="http://schemas.microsoft.com/office/2006/metadata/properties" ma:root="true" ma:fieldsID="038b16b12968a5821b9c22d12ce848f9" ns3:_="" ns4:_="">
    <xsd:import namespace="bd4adef4-61c9-4c99-b553-721ded7d9006"/>
    <xsd:import namespace="5533c7d1-59c7-4774-b5ce-689adac6d92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4adef4-61c9-4c99-b553-721ded7d90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33c7d1-59c7-4774-b5ce-689adac6d92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4D09C5-6322-4DC6-8BB1-39833B411C0A}">
  <ds:schemaRefs>
    <ds:schemaRef ds:uri="http://schemas.microsoft.com/office/2006/documentManagement/types"/>
    <ds:schemaRef ds:uri="http://purl.org/dc/elements/1.1/"/>
    <ds:schemaRef ds:uri="http://www.w3.org/XML/1998/namespace"/>
    <ds:schemaRef ds:uri="bd4adef4-61c9-4c99-b553-721ded7d9006"/>
    <ds:schemaRef ds:uri="http://purl.org/dc/terms/"/>
    <ds:schemaRef ds:uri="http://schemas.microsoft.com/office/infopath/2007/PartnerControls"/>
    <ds:schemaRef ds:uri="5533c7d1-59c7-4774-b5ce-689adac6d929"/>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6E835EA8-2259-4996-AD80-F8503A461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4adef4-61c9-4c99-b553-721ded7d9006"/>
    <ds:schemaRef ds:uri="5533c7d1-59c7-4774-b5ce-689adac6d9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5ACCF1-FB6D-45BB-8519-8E5DEB609F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Up Expense Est.</vt:lpstr>
      <vt:lpstr>Group_family Calculation (2)</vt:lpstr>
      <vt:lpstr>Group_family Budget</vt:lpstr>
      <vt:lpstr>Center Calculation</vt:lpstr>
      <vt:lpstr>Center Budget</vt:lpstr>
      <vt:lpstr>Payroll Budget Calculator</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Wanda Kaiser</dc:creator>
  <cp:keywords/>
  <dc:description/>
  <cp:lastModifiedBy>Laura Prater</cp:lastModifiedBy>
  <cp:revision/>
  <dcterms:created xsi:type="dcterms:W3CDTF">2018-09-17T20:49:55Z</dcterms:created>
  <dcterms:modified xsi:type="dcterms:W3CDTF">2022-08-15T20:30:38Z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0x0101001B529974D608FF46841D76FE98AFD0B5</vt:lpwstr>
  </property>
</Properties>
</file>